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S:\Kopsavilkuma_nod\BUDZETS_2023\Jauns_MK_diskusijas_par_PP_2023-2025\zinojums_uz_MK\"/>
    </mc:Choice>
  </mc:AlternateContent>
  <xr:revisionPtr revIDLastSave="0" documentId="13_ncr:1_{10638582-40DD-4083-875E-14201D97E310}" xr6:coauthVersionLast="47" xr6:coauthVersionMax="47" xr10:uidLastSave="{00000000-0000-0000-0000-000000000000}"/>
  <bookViews>
    <workbookView xWindow="3120" yWindow="1170" windowWidth="21870" windowHeight="13980" xr2:uid="{41F0C949-75B3-476B-B8C8-9DC4F5A8FACA}"/>
  </bookViews>
  <sheets>
    <sheet name="1_piel_ministru_prioritates" sheetId="8" r:id="rId1"/>
    <sheet name="2_piel_neatkarigās" sheetId="1" r:id="rId2"/>
    <sheet name="3_piel_drošība" sheetId="2" r:id="rId3"/>
    <sheet name="4_piel_atlīdzība" sheetId="9" r:id="rId4"/>
    <sheet name="5_piel_energo_ēdināšana" sheetId="10" r:id="rId5"/>
  </sheets>
  <definedNames>
    <definedName name="_xlnm.Print_Titles" localSheetId="0">'1_piel_ministru_prioritates'!$6:$7</definedName>
    <definedName name="_xlnm.Print_Titles" localSheetId="1">'2_piel_neatkarigās'!$6:$7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0" i="8" l="1"/>
  <c r="A141" i="8"/>
  <c r="D133" i="8"/>
  <c r="E133" i="8"/>
  <c r="F133" i="8"/>
  <c r="G133" i="8"/>
  <c r="H133" i="8"/>
  <c r="C133" i="8"/>
  <c r="C139" i="8"/>
  <c r="A50" i="1"/>
  <c r="A51" i="1"/>
  <c r="A52" i="1" s="1"/>
  <c r="A53" i="1" s="1"/>
  <c r="A54" i="1" s="1"/>
  <c r="A55" i="1" s="1"/>
  <c r="A56" i="1" s="1"/>
  <c r="A57" i="1" s="1"/>
  <c r="A58" i="1" s="1"/>
  <c r="A59" i="1" s="1"/>
  <c r="A60" i="1" s="1"/>
  <c r="D10" i="1"/>
  <c r="E10" i="1"/>
  <c r="F10" i="1"/>
  <c r="G10" i="1"/>
  <c r="H10" i="1"/>
  <c r="C10" i="1"/>
  <c r="D127" i="8"/>
  <c r="E127" i="8"/>
  <c r="F127" i="8"/>
  <c r="G127" i="8"/>
  <c r="H127" i="8"/>
  <c r="C127" i="8"/>
  <c r="C26" i="10"/>
  <c r="D25" i="10"/>
  <c r="C25" i="10"/>
  <c r="A8" i="9"/>
  <c r="A9" i="9" s="1"/>
  <c r="A10" i="9" s="1"/>
  <c r="A11" i="9" s="1"/>
  <c r="A12" i="9" s="1"/>
  <c r="A13" i="9" s="1"/>
  <c r="A14" i="9" s="1"/>
  <c r="A15" i="9" s="1"/>
  <c r="A16" i="9" s="1"/>
  <c r="A17" i="9" s="1"/>
  <c r="A18" i="9" s="1"/>
  <c r="A19" i="9" s="1"/>
  <c r="A20" i="9" s="1"/>
  <c r="A21" i="9" s="1"/>
  <c r="A22" i="9" s="1"/>
  <c r="A23" i="9" s="1"/>
  <c r="A24" i="9" s="1"/>
  <c r="A25" i="9" s="1"/>
  <c r="A26" i="9" s="1"/>
  <c r="E7" i="9"/>
  <c r="E26" i="9" s="1"/>
  <c r="D7" i="9"/>
  <c r="D26" i="9" s="1"/>
  <c r="C7" i="9"/>
  <c r="C26" i="9" s="1"/>
  <c r="D124" i="8"/>
  <c r="E124" i="8"/>
  <c r="F124" i="8"/>
  <c r="G124" i="8"/>
  <c r="H124" i="8"/>
  <c r="C124" i="8"/>
  <c r="C135" i="8"/>
  <c r="F135" i="8" s="1"/>
  <c r="H118" i="8"/>
  <c r="G118" i="8"/>
  <c r="F118" i="8"/>
  <c r="E118" i="8"/>
  <c r="D118" i="8"/>
  <c r="C118" i="8"/>
  <c r="E106" i="8"/>
  <c r="E104" i="8" s="1"/>
  <c r="D106" i="8"/>
  <c r="H104" i="8"/>
  <c r="G104" i="8"/>
  <c r="F104" i="8"/>
  <c r="D104" i="8"/>
  <c r="C104" i="8"/>
  <c r="H102" i="8"/>
  <c r="G102" i="8"/>
  <c r="F102" i="8"/>
  <c r="E102" i="8"/>
  <c r="D102" i="8"/>
  <c r="C102" i="8"/>
  <c r="H100" i="8"/>
  <c r="G100" i="8"/>
  <c r="F100" i="8"/>
  <c r="E100" i="8"/>
  <c r="D100" i="8"/>
  <c r="C100" i="8"/>
  <c r="E99" i="8"/>
  <c r="E97" i="8" s="1"/>
  <c r="D99" i="8"/>
  <c r="D97" i="8" s="1"/>
  <c r="C99" i="8"/>
  <c r="C97" i="8" s="1"/>
  <c r="H97" i="8"/>
  <c r="G97" i="8"/>
  <c r="F97" i="8"/>
  <c r="H89" i="8"/>
  <c r="G89" i="8"/>
  <c r="F89" i="8"/>
  <c r="E89" i="8"/>
  <c r="D89" i="8"/>
  <c r="C89" i="8"/>
  <c r="C87" i="8"/>
  <c r="C83" i="8" s="1"/>
  <c r="H83" i="8"/>
  <c r="G83" i="8"/>
  <c r="F83" i="8"/>
  <c r="E83" i="8"/>
  <c r="D83" i="8"/>
  <c r="H79" i="8"/>
  <c r="G79" i="8"/>
  <c r="F79" i="8"/>
  <c r="E79" i="8"/>
  <c r="D79" i="8"/>
  <c r="C79" i="8"/>
  <c r="E77" i="8"/>
  <c r="E76" i="8" s="1"/>
  <c r="D77" i="8"/>
  <c r="D76" i="8" s="1"/>
  <c r="C77" i="8"/>
  <c r="C76" i="8" s="1"/>
  <c r="H76" i="8"/>
  <c r="G76" i="8"/>
  <c r="F76" i="8"/>
  <c r="H73" i="8"/>
  <c r="G73" i="8"/>
  <c r="F73" i="8"/>
  <c r="E73" i="8"/>
  <c r="D73" i="8"/>
  <c r="C73" i="8"/>
  <c r="D72" i="8"/>
  <c r="C72" i="8"/>
  <c r="E71" i="8"/>
  <c r="E69" i="8" s="1"/>
  <c r="D71" i="8"/>
  <c r="C71" i="8"/>
  <c r="H69" i="8"/>
  <c r="G69" i="8"/>
  <c r="F69" i="8"/>
  <c r="H62" i="8"/>
  <c r="G62" i="8"/>
  <c r="F62" i="8"/>
  <c r="E62" i="8"/>
  <c r="D62" i="8"/>
  <c r="C62" i="8"/>
  <c r="H59" i="8"/>
  <c r="G59" i="8"/>
  <c r="F59" i="8"/>
  <c r="E59" i="8"/>
  <c r="D59" i="8"/>
  <c r="C59" i="8"/>
  <c r="H51" i="8"/>
  <c r="G51" i="8"/>
  <c r="F51" i="8"/>
  <c r="E51" i="8"/>
  <c r="D51" i="8"/>
  <c r="C51" i="8"/>
  <c r="F50" i="8"/>
  <c r="H31" i="8"/>
  <c r="G31" i="8"/>
  <c r="F31" i="8"/>
  <c r="E31" i="8"/>
  <c r="D31" i="8"/>
  <c r="C31" i="8"/>
  <c r="C30" i="8"/>
  <c r="C29" i="8"/>
  <c r="H15" i="8"/>
  <c r="G15" i="8"/>
  <c r="F15" i="8"/>
  <c r="E15" i="8"/>
  <c r="D15" i="8"/>
  <c r="C15" i="8"/>
  <c r="F13" i="8"/>
  <c r="A11" i="8"/>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G58" i="8" l="1"/>
  <c r="H58" i="8"/>
  <c r="F58" i="8"/>
  <c r="D69" i="8"/>
  <c r="D58" i="8" s="1"/>
  <c r="E58" i="8"/>
  <c r="G27" i="8"/>
  <c r="F27" i="8"/>
  <c r="D27" i="8"/>
  <c r="E27" i="8"/>
  <c r="C69" i="8"/>
  <c r="C58" i="8" s="1"/>
  <c r="H27" i="8"/>
  <c r="C27" i="8"/>
  <c r="C50" i="1"/>
  <c r="F50" i="1" l="1"/>
  <c r="F10" i="8" s="1"/>
  <c r="G50" i="1"/>
  <c r="G10" i="8" s="1"/>
  <c r="H50" i="1"/>
  <c r="H10" i="8" s="1"/>
  <c r="D22" i="2" l="1"/>
  <c r="E22" i="2"/>
  <c r="F22" i="2"/>
  <c r="G22" i="2"/>
  <c r="H22" i="2"/>
  <c r="C22" i="2"/>
  <c r="D30" i="2" l="1"/>
  <c r="E30" i="2"/>
  <c r="F30" i="2"/>
  <c r="G30" i="2"/>
  <c r="H30" i="2"/>
  <c r="C30" i="2"/>
  <c r="F28" i="2" l="1"/>
  <c r="G28" i="2"/>
  <c r="H28" i="2"/>
  <c r="E28" i="2"/>
  <c r="D28" i="2"/>
  <c r="C28" i="2"/>
  <c r="F11" i="2" l="1"/>
  <c r="F10" i="2" s="1"/>
  <c r="F11" i="8" s="1"/>
  <c r="F131" i="8" s="1"/>
  <c r="G11" i="2"/>
  <c r="H11" i="2"/>
  <c r="D12" i="2"/>
  <c r="C12" i="2"/>
  <c r="H10" i="2" l="1"/>
  <c r="H11" i="8" s="1"/>
  <c r="H131" i="8" s="1"/>
  <c r="G10" i="2"/>
  <c r="G11" i="8" s="1"/>
  <c r="G131" i="8" s="1"/>
  <c r="E59" i="1"/>
  <c r="D59" i="1"/>
  <c r="C59" i="1"/>
  <c r="D25" i="2" l="1"/>
  <c r="E25" i="2"/>
  <c r="C25" i="2"/>
  <c r="D13" i="2"/>
  <c r="E13" i="2"/>
  <c r="C13" i="2"/>
  <c r="C11" i="2" l="1"/>
  <c r="C10" i="2" s="1"/>
  <c r="C11" i="8" s="1"/>
  <c r="D11" i="2"/>
  <c r="D10" i="2" s="1"/>
  <c r="D11" i="8" s="1"/>
  <c r="E11" i="2"/>
  <c r="A11" i="2"/>
  <c r="A12" i="2" s="1"/>
  <c r="A13" i="2" s="1"/>
  <c r="A14" i="2" s="1"/>
  <c r="A15" i="2" s="1"/>
  <c r="A16" i="2" s="1"/>
  <c r="A17" i="2" s="1"/>
  <c r="A18" i="2" s="1"/>
  <c r="A19" i="2" s="1"/>
  <c r="A20" i="2" s="1"/>
  <c r="A21" i="2" s="1"/>
  <c r="A22" i="2" s="1"/>
  <c r="A23" i="2" s="1"/>
  <c r="A24" i="2" s="1"/>
  <c r="A25" i="2" s="1"/>
  <c r="A26" i="2" s="1"/>
  <c r="A27" i="2" s="1"/>
  <c r="A28" i="2" s="1"/>
  <c r="A29" i="2" s="1"/>
  <c r="A30" i="2" s="1"/>
  <c r="A31" i="2" s="1"/>
  <c r="A32" i="2" s="1"/>
  <c r="D58" i="1"/>
  <c r="E58" i="1"/>
  <c r="C58" i="1"/>
  <c r="D50" i="1"/>
  <c r="E50" i="1"/>
  <c r="D47" i="1"/>
  <c r="E47" i="1"/>
  <c r="C47" i="1"/>
  <c r="D43" i="1"/>
  <c r="E43" i="1"/>
  <c r="C43" i="1"/>
  <c r="C39" i="1"/>
  <c r="D24" i="1"/>
  <c r="E24" i="1"/>
  <c r="C24" i="1"/>
  <c r="E18" i="1"/>
  <c r="D18" i="1"/>
  <c r="C18" i="1"/>
  <c r="D14" i="1"/>
  <c r="E14" i="1"/>
  <c r="C14" i="1"/>
  <c r="D11" i="1"/>
  <c r="E11" i="1"/>
  <c r="C11" i="1"/>
  <c r="E10" i="2" l="1"/>
  <c r="E11" i="8" s="1"/>
  <c r="E39" i="1"/>
  <c r="D39" i="1"/>
  <c r="E37" i="1"/>
  <c r="D37" i="1"/>
  <c r="C37" i="1"/>
  <c r="E22" i="1"/>
  <c r="D22" i="1"/>
  <c r="C22" i="1"/>
  <c r="A11" i="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C10" i="8" l="1"/>
  <c r="C131" i="8" s="1"/>
  <c r="C141" i="8" s="1"/>
  <c r="D10" i="8"/>
  <c r="D131" i="8" s="1"/>
  <c r="D141" i="8" s="1"/>
  <c r="E10" i="8"/>
  <c r="E131" i="8" s="1"/>
  <c r="E141" i="8" s="1"/>
</calcChain>
</file>

<file path=xl/sharedStrings.xml><?xml version="1.0" encoding="utf-8"?>
<sst xmlns="http://schemas.openxmlformats.org/spreadsheetml/2006/main" count="309" uniqueCount="266">
  <si>
    <t>2023.g.</t>
  </si>
  <si>
    <t>2024.g.</t>
  </si>
  <si>
    <t xml:space="preserve">Neatkarīgās iestādes </t>
  </si>
  <si>
    <t>Valsts prezidenta kanceleja</t>
  </si>
  <si>
    <t>Valsts prezidenta kancelejas kapacitātes stiprināšana</t>
  </si>
  <si>
    <t>Tieslietu ministrija (Datu valsts inspekcija)</t>
  </si>
  <si>
    <t>Datu valsts inspekcijas nodarbināto mēnešalgu palielinājums</t>
  </si>
  <si>
    <t>Tieslietu ministrija (Zemesgrāmatu nodaļas, rajonu (pilsētu) tiesas un apgabaltiesas)</t>
  </si>
  <si>
    <t>Valsts kontrole</t>
  </si>
  <si>
    <t>Augstākā tiesa</t>
  </si>
  <si>
    <t>Satversmes tiesa</t>
  </si>
  <si>
    <t>Prokuratūra</t>
  </si>
  <si>
    <t>VSIA "Latvijas Televīzija" kapacitātes stiprināšana</t>
  </si>
  <si>
    <t>2025.g.</t>
  </si>
  <si>
    <t>Valsts prezidenta kancelejas darbībai nepieciešamo pakalpojumu nodrošināšana</t>
  </si>
  <si>
    <t>Tiesībsarga birojs</t>
  </si>
  <si>
    <t>Tiesībsarga biroja kapacitātes stiprināšana</t>
  </si>
  <si>
    <t>Pētījumi un situācijas analīze cilvēktiesību jomā</t>
  </si>
  <si>
    <t>Telpu nomas maksas pieauguma segšana</t>
  </si>
  <si>
    <t>Konkurences padome</t>
  </si>
  <si>
    <t>Konkurences padomes kapacitātes stiprināšana, attīstot IT risinājumus, konkurences pārkāpumu efektīvākai izmeklēšanai</t>
  </si>
  <si>
    <t>Konkurences padomes kapacitātes stiprināšana, nodrošinot efektīvāku konkurences regulējuma izpildi un iekšējā tirgus pienācīgas darbības uzraudzību</t>
  </si>
  <si>
    <t>Konkurences padomes kapacitātes stiprināšana, nodrošinot atbalstu publisko iepirkumu rīkotājiem karteļvienošanās pazīmju konstatēšanā</t>
  </si>
  <si>
    <t>Tiesu darbinieku mēnešalgu paaugstināšana</t>
  </si>
  <si>
    <t>Veselības apdrošināšanas polišu izdevumu segšana</t>
  </si>
  <si>
    <t>Tiesas sēžu zāļu aprīkošana ar ekrāniem un monitoru nomaiņa tiesās</t>
  </si>
  <si>
    <t>E-lietas platformas koplietošanas risinājuma uzturēšana</t>
  </si>
  <si>
    <t>Darba vides uzlabošana</t>
  </si>
  <si>
    <t>Tiesnešu pašpārvaldes institūciju darbības nodrošināšana</t>
  </si>
  <si>
    <t xml:space="preserve">Mākoņpakalpojumu licenču atjaunošana un uzturēšana </t>
  </si>
  <si>
    <t>Vienots informatīvo sistēmu veiktspējas monitoringa risinājums</t>
  </si>
  <si>
    <t>Informācijas sistēmu pilnveide un attīstība</t>
  </si>
  <si>
    <t>Tiesu telpu nomas maksas izdevumu segšana un tiesu telpu pilnveide</t>
  </si>
  <si>
    <t>Centralizētā arhīva izveide Jēkabpilī</t>
  </si>
  <si>
    <t>Tieslietu akadēmijas izveide</t>
  </si>
  <si>
    <t>Valsts kontroles (VK) kapacitātes stiprināšana publiskā sektora revīzijās, stiprinot valstiskuma apziņu</t>
  </si>
  <si>
    <t>Konkurētspējīgas Augstākās tiesas darbinieku atalgojuma sistēmas uzturēšana</t>
  </si>
  <si>
    <t xml:space="preserve">Pilnvērtīgas veselības apdrošināšanas nodrošināšana </t>
  </si>
  <si>
    <t>Tieslietu padomes mājas lapas izveide</t>
  </si>
  <si>
    <t>Satversmes tiesas darbinieku atlīdzības palielināšana</t>
  </si>
  <si>
    <t>Satversmes tiesas IT sistēmas drošības un modernizācijas nodrošināšana</t>
  </si>
  <si>
    <t xml:space="preserve">Prokuratūras informācijas sistēmas ProIS attīstība un pilnveide,  tehniskais nodrošinājums un tehnoloģisko risinājumu attīstība </t>
  </si>
  <si>
    <t xml:space="preserve">Sabiedriskie elektroniskie plašsaziņas līdzekļi </t>
  </si>
  <si>
    <t>Sabiedrisko elektronisko plašsaziņas līdzekļu padomes kapacitātes stiprināšana</t>
  </si>
  <si>
    <t>VSIA "Latvijas Radio" konkurētspējas nodrošināšana</t>
  </si>
  <si>
    <t>VSIA "Latvijas Televīzija" kritiskās infrastruktūras nodrošināšana atbilstoši MK noteikumu prasībām</t>
  </si>
  <si>
    <t>VSIA" Latvijas Televīzija" Pārvietojamās televīzijas stacijas ( PTS) 14 kameru iegāde</t>
  </si>
  <si>
    <t>Radio un televīzijas regulators</t>
  </si>
  <si>
    <t>Latvijas informatīvās telpas aizsardzības, Padomes monitoringa un administratīvās kapacitātes stiprināšana</t>
  </si>
  <si>
    <t>Virszemes bezmaksas televīzijas apraide</t>
  </si>
  <si>
    <t>Ar valsts drošību saistītie prioritārie pasākumi</t>
  </si>
  <si>
    <t>Satversmes aizsardzības birojs (TM budžetā)</t>
  </si>
  <si>
    <t>Korupcijas novēršanas un apkarošanas birojs</t>
  </si>
  <si>
    <t>Valsts drošības dienests (IeM budžetā)</t>
  </si>
  <si>
    <t>Eiropas Savienības pastāvīgā iedzīvotāja statusa piešķiršana Krievijas Federācijas pilsoņiem, kuri apliecinājuši valsts valodas prasmes (IeM budžets)</t>
  </si>
  <si>
    <t xml:space="preserve">   Satversmes aizsardzības biroja darbības nodrošināšana </t>
  </si>
  <si>
    <t xml:space="preserve">   Korupcijas novēršanas un apkarošanas biroja ēkas Citadeles ielā 1, Rīgā  nomas maksas palielinājums</t>
  </si>
  <si>
    <t xml:space="preserve">   Korupcijas novēršanas un apkarošanas biroja analītisko spēju stiprināšana, iegādājoties Maltego Enterprise un pievienojumprogrammas</t>
  </si>
  <si>
    <t xml:space="preserve">   Korupcijas novēršanas un apkarošanas biroja analītisko spēju stiprināšana, iegādājoties Tableau lietojumprogrammu</t>
  </si>
  <si>
    <t xml:space="preserve">   Biroja informācijas aizsardzība</t>
  </si>
  <si>
    <t xml:space="preserve">   Interaktīvas pretkorupcijas spēles izstrāde un integrēšana 10.-12. klašu mācību saturā</t>
  </si>
  <si>
    <t xml:space="preserve">   Mobilo iekārtu analīzes veikšanas tehniskais nodrošinājums un lietošanas tiesības</t>
  </si>
  <si>
    <t xml:space="preserve">   Vienvirziena datu plūsmas nodrošināšanas tehniskā ierīce un programmatūras lietošanas tiesības </t>
  </si>
  <si>
    <t xml:space="preserve">   Valsts drošības dienesta darbības prioritāro jomu stiprināšana </t>
  </si>
  <si>
    <t xml:space="preserve">   Pilsonības un migrācijas lietu pārvalde</t>
  </si>
  <si>
    <t xml:space="preserve">   Valsts drošības dienests</t>
  </si>
  <si>
    <t>Fiskālā telpa</t>
  </si>
  <si>
    <t>Iekšlietu ministrija</t>
  </si>
  <si>
    <t>Finansējuma pieaugums Fundamentalo un lietišķo pētījumu programmas projektu īstenošanai</t>
  </si>
  <si>
    <t xml:space="preserve">Pasākumi kopā </t>
  </si>
  <si>
    <t>Atlikusī fiskālā telpa</t>
  </si>
  <si>
    <t>Valsts drošības iestāžu administratīvās kapacitātes stiprināšana</t>
  </si>
  <si>
    <t>14. Iekšlietu ministrija</t>
  </si>
  <si>
    <t>19. Tieslietu ministrija</t>
  </si>
  <si>
    <t>Ukrainas civiliedzīvotāju atbalstam (74.resors)</t>
  </si>
  <si>
    <t>Valsts pārbaudes darbu ieviešana STEM dabaszinātņu jomas mācību priekšmetos un digitālo mācību līdzekļu iegāde (IZM)</t>
  </si>
  <si>
    <t>Pāreja uz obligāto izglītību tikai latviešu valodā (IZM)</t>
  </si>
  <si>
    <t>Valsts nozīmes prioritātes</t>
  </si>
  <si>
    <t>Piespiedu dalītā īpašuma izbeigšana privatizētajās daudzdzīvokļu mājās (TM)</t>
  </si>
  <si>
    <t>Brīvības pieminekļa un Rīgas Brāļu kapu apsaimniekošanai (KM)</t>
  </si>
  <si>
    <t>Zinātnes bāzes finansējuma nodrošināšana</t>
  </si>
  <si>
    <t>Valsts pētījumu programmas īstenošana (IZM, ZM, VARAM, KM, VM)</t>
  </si>
  <si>
    <t>Atbalsts Ukrainas rekonstrukcijai (ĀM)</t>
  </si>
  <si>
    <t>Latvijas prezidentūra Eiropas Padomē 2023.gadā (horizontāli)</t>
  </si>
  <si>
    <t>Nozaru prioritātes</t>
  </si>
  <si>
    <t xml:space="preserve">Izdevumu par komunālajiem pakalpojumiem sadārdzinājumu segšana </t>
  </si>
  <si>
    <t>Satversmes tiesas uzturēšanas, komunālo un apsaimniekošanas pakalpojumu sadārdzinājuma kompensēšana</t>
  </si>
  <si>
    <t>Ārlietu ministrija</t>
  </si>
  <si>
    <t>Ekonomikas ministrija</t>
  </si>
  <si>
    <t>Uzlabota cilvēkkapitāla un nodarbinātības pārvaldība Latvijā</t>
  </si>
  <si>
    <t>Finanšu ministrija</t>
  </si>
  <si>
    <t>Izglītības un zinātnes ministrija</t>
  </si>
  <si>
    <t>Finansējuma palielināšana izglītojamo ēdināšanai no 1.līdz 4.klasei (no 2,15 uz 3,09 euro)</t>
  </si>
  <si>
    <t>Zemkopības ministrija</t>
  </si>
  <si>
    <t>Atbalsts lauku attīstības politikai, īstenojot Kopējās lauksaimniecības politikas Stratēģisko plānu 2023.-2027. gadam</t>
  </si>
  <si>
    <t>Malnavas koledžas mācību telpu remontdarbi</t>
  </si>
  <si>
    <t>Satiksmes ministrija</t>
  </si>
  <si>
    <t>Dotācija zaudējumu segšanai sabiedriskā transporta pakalpojumu sniedzējiem</t>
  </si>
  <si>
    <t>Labklājības ministrija</t>
  </si>
  <si>
    <t>Tieslietu ministrija</t>
  </si>
  <si>
    <t>Vides aizsardzības un reģionālās attīstības ministrija</t>
  </si>
  <si>
    <t>Klimata un enerģētikas ministrija</t>
  </si>
  <si>
    <t>Kultūras ministrija</t>
  </si>
  <si>
    <t>Veselības ministrija</t>
  </si>
  <si>
    <t xml:space="preserve">Nodrošināt vispārējās aprūpes māsas profesijas ieviešanu, tai skaitā veicinot māsu nodarbinātību profesijā </t>
  </si>
  <si>
    <t>Personāla pieejamības uzlabošana Neatliekamās medicīniskās palīdzības dienestā (VM un IZM)</t>
  </si>
  <si>
    <t>Sabiedrības integrācijas fonds</t>
  </si>
  <si>
    <t>Latvijas prezidentūra NB8 un citi pasākumi Baltijas jūras un Ziemeļeiropas reģiona sadarbības stiprināšanai</t>
  </si>
  <si>
    <t>Būvniecības informācijas sistēmas tālāka attīstība un pakalpojumu modernizēšana uzņēmējdarbības vides uzlabošanai</t>
  </si>
  <si>
    <t>Jaunas infrastruktūras izveide kontroles dienestu funkciju īstenošanai Uriekstes ielā 42, Rīgā (Kundziņsala)</t>
  </si>
  <si>
    <t>Informācijas sistēmu pielāgojumi normatīvā regulējuma par diskvalificētajiem vadītājiem un pārrobežu reorganizāciju ieviešanai (TM, FM)</t>
  </si>
  <si>
    <t>Par valsts budžeta līdzekļiem veicamās zemes kadastrālās uzmērīšanas nodrošināšana (TM)</t>
  </si>
  <si>
    <t>Veselības aprūpes pakalpojumu onkoloģijas jomā uzlabošana</t>
  </si>
  <si>
    <t xml:space="preserve">Iespējamie kompensējošie pasākumi </t>
  </si>
  <si>
    <t>Veselības aprūpes pakalpojumu pieejamība</t>
  </si>
  <si>
    <t>Resora Nr.</t>
  </si>
  <si>
    <t>Resora nosaukums</t>
  </si>
  <si>
    <t>Pamatbudžets</t>
  </si>
  <si>
    <t>03</t>
  </si>
  <si>
    <t>Ministru kabinets</t>
  </si>
  <si>
    <t>04</t>
  </si>
  <si>
    <t>08</t>
  </si>
  <si>
    <t>11</t>
  </si>
  <si>
    <t>12</t>
  </si>
  <si>
    <t>13</t>
  </si>
  <si>
    <t>14</t>
  </si>
  <si>
    <t>15</t>
  </si>
  <si>
    <t>16</t>
  </si>
  <si>
    <t>17</t>
  </si>
  <si>
    <t>18</t>
  </si>
  <si>
    <t>19</t>
  </si>
  <si>
    <t>21</t>
  </si>
  <si>
    <t>22</t>
  </si>
  <si>
    <t>29</t>
  </si>
  <si>
    <t>Speciālais budžets</t>
  </si>
  <si>
    <t>KOPĀ:</t>
  </si>
  <si>
    <t>* Izņemot neatkarīgās iestādes (Saeima, Valsts prezidenta kanceleja, Augstākā tiesa, Satversmes tiesa, Tieslietu ministrija [rajonu (pilsētu) tiesas, apgabaltiesas un Datu valsts inspekcija], Valsts kontrole, Nacionālā elektronisko plašsaziņas līdzekļu padome, Sabiedrisko elektronisko plašsaziņas līdzekļu padome, Centrālā vēlēšanu komisija, Tiesībsarga birojs, Sabiedrisko pakalpojumu regulēšanas komisija, Konkurences padome un Ģenerālprokuratūra), kurām papildu finansējums tiks piešķirts prioritāro pasākumu ietvaros atbilstoši pieprasījumiem.</t>
  </si>
  <si>
    <t>APRĒĶINA METODES APRAKSTS</t>
  </si>
  <si>
    <t>Valsts nekustamo īpašumu nomas maksas un apsaimniekošanas izdevumu pieauguma segšana (horizontāli)</t>
  </si>
  <si>
    <t>Pakalpojumu pārvaldības jaunās politikas izveide un īstenošana pakalpojumu pārvaldības reformas ietvaros</t>
  </si>
  <si>
    <t>Speciālā dotācijas korekcija pašvaldībām</t>
  </si>
  <si>
    <t>Piemaksa par darbu svētku dienās amatpersonām ar speciālajām dienesta pakāpēm (IeM un TM)</t>
  </si>
  <si>
    <t>74.resora korekcija</t>
  </si>
  <si>
    <t>Vienreizējie pasākumi (ārpus fiskālās telpas, tiks plānoti 74.resorā un pārdalīti pēc MK un SBFNK lēmuma)</t>
  </si>
  <si>
    <t>Atbalsts minimālo ienākumu palielināšanai (LM horizontālā)</t>
  </si>
  <si>
    <t>Normatīvo aktu izpilde, tiesas spriedumi</t>
  </si>
  <si>
    <t>Rezidentu apmācības nodrošināšana (turpinājums 2022-2024 PP)</t>
  </si>
  <si>
    <t>Pasākumi no fiskālās telpas</t>
  </si>
  <si>
    <t>Pakalpojumu pieejamība bērniem (VM)</t>
  </si>
  <si>
    <t>Pretgaisa aizsardzības sistēmas (AiM)</t>
  </si>
  <si>
    <t>Inovāciju fonds (EM)</t>
  </si>
  <si>
    <t>Finanšu instruments investīciju projektiem (EM)</t>
  </si>
  <si>
    <t>Valdības centra stiprināšana (Vkanc)</t>
  </si>
  <si>
    <t>Speciālo ugunsdzēsības un glābšanas transportlīdzekļu iegāde (IeM)</t>
  </si>
  <si>
    <t>Kiberdrošības stiprināšana</t>
  </si>
  <si>
    <t>Kiberdrošības noturības uzlabošana kritiskās infrastruktūras un paaugstinātas drošības IKT risinājumiem (VARAM)</t>
  </si>
  <si>
    <t>Jauna risinājuma datu apmaiņai ar Latvijas Republikas Uzņēmumu reģistru izveide un Iepirkuma uzraudzības biroja publikāciju vadības sistēmas uzturēšana un pilnveidošana</t>
  </si>
  <si>
    <t>Valsts policijas Rīgas reģiona pārvaldes struktūrvienību nodrošināšana ar atbilstošām telpām Mūkusalas ielā 101, Rīgā</t>
  </si>
  <si>
    <t>FM darbības nepārtrauktības nodrošināšana ārkārtējās situācijas un izņēmuma stāvokļa izsludināšanas gadījumā</t>
  </si>
  <si>
    <t>Abonēto preses izdevumu piegādes pakalpojumu tarifu pieauguma apmaksa</t>
  </si>
  <si>
    <t>Mājokļu garantiju atbalsta programma un atbalsta programma Balsts</t>
  </si>
  <si>
    <t>74.resora programma "Demogrāfijas pasākumi"</t>
  </si>
  <si>
    <t>Dalība nozīmīgos starptautiskos  pasākumos</t>
  </si>
  <si>
    <t>Valsts reģionālo un vietējo autoceļu pārbūve un atjaunošana</t>
  </si>
  <si>
    <t>Zinātne, pētījumi, augstākā izglītība</t>
  </si>
  <si>
    <t>Augstākā izglītība</t>
  </si>
  <si>
    <t>Pabalstu un kompensāciju nodrošinājuma palielināšana par dienestu ārvalstīs kvalitatīvai Latvijas nacionālo drošības un ekonomisko interešu aizstāvībai (horizontāli)</t>
  </si>
  <si>
    <t>Sociālo garantiju diplomātiskā un konsulārā dienesta amatpersonu (darbinieku), valsts tiešās pārvaldes amatpersonu (darbinieku), karavīru, prokuroru un sakaru virsnieku, kuri uzturas ārvalstīs, laulātajiem palielināšana (horizontāli)</t>
  </si>
  <si>
    <t>VUGD depo - katastrofu pārvaldības centri (IeM)</t>
  </si>
  <si>
    <t>Meža attīstības fonds</t>
  </si>
  <si>
    <t>Uzņēmumu reģistra veiktspēja un  informācijas sistēmu pielāgošana</t>
  </si>
  <si>
    <t>Līdzekļi neparedzētiem gadījumiem</t>
  </si>
  <si>
    <t>Kapacitātes stiprināšana (valsts teātros, koncetrorganizācijās, cirkā un operā, un teātra un kino muzejā)</t>
  </si>
  <si>
    <t>Rīgas pils  ekspozīcijas sagatavošana</t>
  </si>
  <si>
    <t>Demogrāfijas programma (Ģimeņu atbalsta NVO projektu īstenošana pašvaldībās, atbilstoši normatīvajam regulējumam)</t>
  </si>
  <si>
    <t>SIA "Tet" 2021.gadā sniegtā universālā pakalpojuma saistību izpildes radīto zaudējumu kompensācija (SM)</t>
  </si>
  <si>
    <t>Jaunuzņēmumu nozares attīstības un ārvalstu investīciju piesaistes veicināšana Latvijā</t>
  </si>
  <si>
    <t>Eksporta darījumu apdrošināšana tirgus nepilnību novēršanai</t>
  </si>
  <si>
    <t>Kultūras mantojuma ilgtspēja</t>
  </si>
  <si>
    <t>Kultūras pieminekļu konservācija un restaurācija</t>
  </si>
  <si>
    <t>Latgales informatīvās telpas stiprināšana</t>
  </si>
  <si>
    <t>Sakrālā mantojuma programma</t>
  </si>
  <si>
    <t>Speciālā budžeta izdevumu korekcija</t>
  </si>
  <si>
    <t>Labklājības nozares politikas īstenošana un sniegto pakalpojumu kvalitātes uzlabošana</t>
  </si>
  <si>
    <t>ANO pārstāvniecības ēkas Ņujorkā rekonstrukcija (ieguldījums VNĪ pamatkapitālā),  pagaidu telpu īre un pārcelšanās nodrošināšana</t>
  </si>
  <si>
    <t>Valsts ieņēmumu dienesta Maksājumu administrēšanas informācijas sistēmas (MAIS) attīstība, tai skaitā normatīvo aktu izmaiņas.</t>
  </si>
  <si>
    <t>Latvijas Okupācijas muzejam, lai nodrošinātu likuma „Par padomju un nacistisko režīmu slavinošu objektu eksponēšanas aizliegumu un to demontāžu Latvijas Republikas teritorijā” 9.panta otrajā daļā noteikto valsts pārvaldes uzdevuma īstenošanu (KM)</t>
  </si>
  <si>
    <t>Pakalpojuma "Hospisa aprūpe mājās pilngadīgām personām un atbalsts viņu ģimenes locekļiem" nodrošināšana (LM)</t>
  </si>
  <si>
    <t>XXVII Vispārējo latviešu dziesmu un XVII deju svētku nodrošināšana</t>
  </si>
  <si>
    <t>Finansējums dzelzceļa publiskai infrastruktūrai (SM)</t>
  </si>
  <si>
    <t>Rail Baltica projekta ieviešana (nacionālās aktivitātes) (SM)</t>
  </si>
  <si>
    <t>Iedzīvotāju nodrošināšana ar pirmās nepieciešamības rūpniecības precēm valsts apdraudējumu gadījumā (EM)</t>
  </si>
  <si>
    <t>IT drošības stiprināšana EM</t>
  </si>
  <si>
    <t>IT drošības stiprināšana ĀM</t>
  </si>
  <si>
    <t>Vienreizēji izdevumi nekustamā īpašuma Brīvības ielā 55, Rīgā stāvokļa uzlabošanai</t>
  </si>
  <si>
    <t>Sporta nozares prioritārām programmām Sporta politikas pamatnostādņu 2022.-2027.gadam mērķu īstenošanai</t>
  </si>
  <si>
    <t xml:space="preserve">Projekta "Satiksmes pārvads no Tvaika ielas uz Kundziņsalu" īstenošana </t>
  </si>
  <si>
    <t xml:space="preserve">Ceļa zīmju nodrošināšana lībiešu un latgaliešu valodā </t>
  </si>
  <si>
    <t>Tehnisko palīglīdzekļu pakalpojuma nodrošināšanai (rindu mazināšanai)</t>
  </si>
  <si>
    <t>Pabalsta transporta izdevumu kompensēšanai personām ar invaliditāti, kurām ir apgrūtināta pārvietošanās, palielināšana</t>
  </si>
  <si>
    <t>Pakalpojumi vardarbībā cietušām personām un bērniem ar atkarību un uzvedības traucējumiem</t>
  </si>
  <si>
    <t>Valsts finansēto sociālās rehabilitācijas pakalpojumu pieejamības nodrošināšana</t>
  </si>
  <si>
    <t>Valsts kultūrkapitāla fonda finansējuma palielināšana</t>
  </si>
  <si>
    <t>Atlīdzības nodrošināšana par reprografisko reproducēšanu</t>
  </si>
  <si>
    <t>Rīgas Latviešu biedrības nama atjaunošanas programma</t>
  </si>
  <si>
    <t>Kultūras ministrijas profesionālo mūzikas un mākslu vidusskolu aprīkojums un uzturēšana pēc atjaunošanas</t>
  </si>
  <si>
    <t>Ārstniecības personu darba samaksas pieauguma nodrošināšana (horizontāli)</t>
  </si>
  <si>
    <t xml:space="preserve">Finansējuma palielinājums programmai "NVO fonds" </t>
  </si>
  <si>
    <t>1. pielikums</t>
  </si>
  <si>
    <r>
      <t xml:space="preserve">Priekšlikumi atbalstāmajiem pasākumiem 2023. gadam un budžeta ietvaram 2023. - 2025. gadam, </t>
    </r>
    <r>
      <rPr>
        <b/>
        <i/>
        <sz val="16"/>
        <color theme="1"/>
        <rFont val="Times New Roman"/>
        <family val="1"/>
        <charset val="186"/>
      </rPr>
      <t>euro</t>
    </r>
  </si>
  <si>
    <t>2. pielikums</t>
  </si>
  <si>
    <r>
      <t xml:space="preserve">Papildu finansējums prioritārajiem pasākumiem neatkarīgajām iestādēm 2023. gadam un budžeta ietvaram 2023. - 2025. gadam, </t>
    </r>
    <r>
      <rPr>
        <b/>
        <i/>
        <sz val="16"/>
        <color theme="1"/>
        <rFont val="Times New Roman"/>
        <family val="1"/>
        <charset val="186"/>
      </rPr>
      <t>euro</t>
    </r>
  </si>
  <si>
    <t>VSIA "Latvijas Radio" programmu apraides nodrošināšana</t>
  </si>
  <si>
    <t>VSIA " Latvijas Televīzija" kritiskās infrastruktūras - vienotās režijas pults iegāde TV signāla nepārtrauktības nodrošināšana</t>
  </si>
  <si>
    <t>3. pielikums</t>
  </si>
  <si>
    <r>
      <t xml:space="preserve">Papildu finansējums ar valsts drošību saistītiem prioritārajiem pasākumiem 2023. gadam un budžeta ietvaram 2023. - 2025. gadam, </t>
    </r>
    <r>
      <rPr>
        <b/>
        <i/>
        <sz val="16"/>
        <color theme="1"/>
        <rFont val="Times New Roman"/>
        <family val="1"/>
        <charset val="186"/>
      </rPr>
      <t>euro</t>
    </r>
  </si>
  <si>
    <t>4. pielikums</t>
  </si>
  <si>
    <r>
      <t xml:space="preserve">Papildu finansējums Valsts pārvaldes kapacitātes stiprināšanai, nodrošinot stratēģiski svarīgo amata grupu atlīdzību, </t>
    </r>
    <r>
      <rPr>
        <b/>
        <i/>
        <sz val="12"/>
        <color theme="1"/>
        <rFont val="Times New Roman"/>
        <family val="1"/>
        <charset val="186"/>
      </rPr>
      <t>euro</t>
    </r>
  </si>
  <si>
    <t>Resors</t>
  </si>
  <si>
    <t>2023. gadam</t>
  </si>
  <si>
    <t>2024. gadam</t>
  </si>
  <si>
    <t>2025. gadam</t>
  </si>
  <si>
    <t>Pamatbudžets:</t>
  </si>
  <si>
    <t>3. Ministru kabinets</t>
  </si>
  <si>
    <t>4. Korupcijas novēršanas un apkarošanas birojs</t>
  </si>
  <si>
    <t>8. Sabiedrības integrācijas fonds</t>
  </si>
  <si>
    <t>10. Aizsardzības ministrija</t>
  </si>
  <si>
    <t>11. Ārlietu ministrija</t>
  </si>
  <si>
    <t>12. Ekonomikas ministrija</t>
  </si>
  <si>
    <t>13. Finanšu ministrija</t>
  </si>
  <si>
    <t>15. Izglītības un zinātnes ministrija</t>
  </si>
  <si>
    <t>16. Zemkopības ministrija</t>
  </si>
  <si>
    <t>17. Satiksmes ministrija</t>
  </si>
  <si>
    <t>18. Labklājības ministrija</t>
  </si>
  <si>
    <t>21. Vides aizsardzības un reģionālās attīstības ministrija</t>
  </si>
  <si>
    <t>22. Kultūras ministrija</t>
  </si>
  <si>
    <t>29. Veselības ministrija</t>
  </si>
  <si>
    <t>Speciālais budžets:</t>
  </si>
  <si>
    <t>Pavisam kopā:</t>
  </si>
  <si>
    <t>5. pielikums</t>
  </si>
  <si>
    <r>
      <t xml:space="preserve">Papildu finansējums energoresursiem 2023.gadam, </t>
    </r>
    <r>
      <rPr>
        <b/>
        <i/>
        <sz val="11"/>
        <color theme="1"/>
        <rFont val="Times New Roman"/>
        <family val="1"/>
        <charset val="186"/>
      </rPr>
      <t>euro</t>
    </r>
    <r>
      <rPr>
        <b/>
        <sz val="11"/>
        <color theme="1"/>
        <rFont val="Times New Roman"/>
        <family val="1"/>
        <charset val="186"/>
      </rPr>
      <t xml:space="preserve">
</t>
    </r>
  </si>
  <si>
    <r>
      <t xml:space="preserve">Papildu finansējums  ēdināšanai 2023.gadam, </t>
    </r>
    <r>
      <rPr>
        <b/>
        <i/>
        <sz val="11"/>
        <color theme="1"/>
        <rFont val="Times New Roman"/>
        <family val="1"/>
        <charset val="186"/>
      </rPr>
      <t>euro</t>
    </r>
    <r>
      <rPr>
        <b/>
        <sz val="11"/>
        <color theme="1"/>
        <rFont val="Times New Roman"/>
        <family val="1"/>
        <charset val="186"/>
      </rPr>
      <t xml:space="preserve">
</t>
    </r>
  </si>
  <si>
    <t>Nesadalītais finansējums:</t>
  </si>
  <si>
    <t>Ar valsts drošību saistītie prioritārie pasākumi (pielikums 3)</t>
  </si>
  <si>
    <t>Valsts pārvaldes kapacitātes stiprināšana, nodrošinot stratēģiski svarīgo amata grupu atlīdzību (pielikums 4)</t>
  </si>
  <si>
    <t>Atlīdzības palielināšana asistenta un pavadoņa pakalpojuma sniedzējiem (LM un IZM)</t>
  </si>
  <si>
    <t>Izdevumu segšanai valsts un starptautisko finanšu institūciju garantētiem studiju un studējošo kredītiem saistībā ar EURIBOR likmes palielināšanos (IZM)</t>
  </si>
  <si>
    <t xml:space="preserve">   Korupcijas novēršanas un apkarošanas biroja vienotas informācijas sistēmas papildfunkcionalitātes nodrošināšana</t>
  </si>
  <si>
    <t>Gadskārtējā valsts budžeta izpildes procesā pārdalāmais finansējums</t>
  </si>
  <si>
    <t>Demogrāfijas pasākumi (tiks pārdalīts pēc normatīvā regulējuma pieņemšanas)</t>
  </si>
  <si>
    <t>Datortehnikas un tīkla drošības iekārtu nomaiņa kiberdraudu mazināšanai IeM resorā</t>
  </si>
  <si>
    <t>Informatīvajam ziņojumam "Par priekšlikumiem valsts budžeta prioritārajiem pasākumiem  2023. gadam un budžeta ietvaram 2023. – 2025. gadam"</t>
  </si>
  <si>
    <t xml:space="preserve">Valsts akciju sabiedrību papildu dividenžu maksājumi valsts budžetā </t>
  </si>
  <si>
    <r>
      <t xml:space="preserve">Finansējuma sadalījums resoriem* 2023. gadā izdevumu pieauguma energoresursiem un ēdināšanai kompensēšanai, </t>
    </r>
    <r>
      <rPr>
        <b/>
        <i/>
        <sz val="12"/>
        <color theme="1"/>
        <rFont val="Times New Roman"/>
        <family val="1"/>
        <charset val="186"/>
      </rPr>
      <t>euro</t>
    </r>
  </si>
  <si>
    <t>Neatkarīgās iestādes - kopā (pielikums 2)</t>
  </si>
  <si>
    <t>Bāzes izdevumu korekcija iekšējai drošībai</t>
  </si>
  <si>
    <t>Teātru darbības nepārtrauktībai</t>
  </si>
  <si>
    <t>Mantojuma iestāžu darbības nepārtrauktībai</t>
  </si>
  <si>
    <t>Valsts pētījumi klimata un enerģētikas jomā</t>
  </si>
  <si>
    <t>Valsts robežas joslas infrastruktūras izveide</t>
  </si>
  <si>
    <t>Atlīdzības nodrošināšana amatpersonām (darbiniekiem) saistībā ar situāciju uz Latvijas Republikas - Krievijas Republikas un Baltkrievijas Republikas valsts robežas</t>
  </si>
  <si>
    <t>Informācija klasificēta (FM budžetā)</t>
  </si>
  <si>
    <t>3. Aprēķinātais izdevumu pieauguma energoresursiem un ēdināšanai kompensēšanai paredzētais finansējums tiek proprocionāli sadalīts pa resoriem, izmantojot koeficientu 0,642755516 (katra resora 12 mēnešu izpildi reizinot ar koeficientu 0,642755516).</t>
  </si>
  <si>
    <t>1. Papildu finansējuma aprēķinam izmantoti pamatbudžeta un speciālā budžeta pamatfunkciju izdevumi no tāmes (sākotnējais plāns uz 2022.gada 31.janvāri) un 12 mēnešu izpilde šādiem EKK - energoresursiem (2221 Izdevumi par siltumenerģiju, tai skaitā apkuri, 2223 Izdevumi par elektroenerģiju, 2321 Kurināmais) un ēdināšanai (2363 Ēdināšanas izdevumi).</t>
  </si>
  <si>
    <r>
      <t xml:space="preserve">2. No kopējiem tāmes izdevumiem (sākotnējais plāns uz 2022.gada 31.janvāri) un 12 mēnešu izpildes datiem tiek aprēķināts izdevumu pieaugums 16 349 033 </t>
    </r>
    <r>
      <rPr>
        <i/>
        <sz val="12"/>
        <rFont val="Times New Roman"/>
        <family val="1"/>
        <charset val="186"/>
      </rPr>
      <t>euro</t>
    </r>
    <r>
      <rPr>
        <sz val="12"/>
        <rFont val="Times New Roman"/>
        <family val="1"/>
        <charset val="186"/>
      </rPr>
      <t xml:space="preserve"> apmērā 1.punktā minētajiem EKK (12 mēnešu izpilde mīnus tāmes izdevumi). Ņemot vērā, ka prognozes liecina, ka 2023.gadā energoresursu un pārtikas cenas turpinās pieaugt, aprēķinātais pieaugums tiek reizināts ar koeficientu 2,0, iegūstot papildu finansējumu, kuru iespējams sadalīt resoriem izdevumu pieauguma energoresursiem un ēdināšanai kompensēšanai.</t>
    </r>
  </si>
  <si>
    <t>Ārpusģimenes aprūpes atbalsta pakalpojumu pilnveide, tai skaitā bērniem īpašās situācijās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</si>
</sst>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0" x14ac:knownFonts="1">
    <font>
      <sz val="12"/>
      <color theme="1"/>
      <name val="Times New Roman"/>
      <family val="2"/>
      <charset val="186"/>
    </font>
    <font>
      <sz val="11"/>
      <color theme="1"/>
      <name val="Calibri"/>
      <family val="2"/>
      <charset val="186"/>
      <scheme val="minor"/>
    </font>
    <font>
      <sz val="11"/>
      <color theme="1"/>
      <name val="Calibri"/>
      <family val="2"/>
      <charset val="186"/>
      <scheme val="minor"/>
    </font>
    <font>
      <sz val="12"/>
      <color theme="1"/>
      <name val="Times New Roman"/>
      <family val="2"/>
      <charset val="186"/>
    </font>
    <font>
      <b/>
      <sz val="14"/>
      <name val="Calibri"/>
      <family val="2"/>
      <charset val="186"/>
      <scheme val="minor"/>
    </font>
    <font>
      <b/>
      <sz val="14"/>
      <name val="Times New Roman"/>
      <family val="1"/>
      <charset val="186"/>
    </font>
    <font>
      <sz val="14"/>
      <name val="Calibri"/>
      <family val="2"/>
      <charset val="186"/>
      <scheme val="minor"/>
    </font>
    <font>
      <sz val="14"/>
      <name val="Times New Roman"/>
      <family val="1"/>
      <charset val="186"/>
    </font>
    <font>
      <sz val="10"/>
      <color rgb="FF000000"/>
      <name val="Arial"/>
      <family val="2"/>
      <charset val="186"/>
    </font>
    <font>
      <sz val="14"/>
      <color theme="1"/>
      <name val="Times New Roman"/>
      <family val="1"/>
      <charset val="186"/>
    </font>
    <font>
      <sz val="10"/>
      <name val="Arial"/>
      <family val="2"/>
      <charset val="186"/>
    </font>
    <font>
      <b/>
      <sz val="14"/>
      <color rgb="FFFF0000"/>
      <name val="Times New Roman"/>
      <family val="1"/>
      <charset val="186"/>
    </font>
    <font>
      <sz val="11"/>
      <color theme="1"/>
      <name val="Calibri"/>
      <family val="2"/>
      <charset val="186"/>
      <scheme val="minor"/>
    </font>
    <font>
      <sz val="10"/>
      <name val="Arial"/>
      <family val="2"/>
    </font>
    <font>
      <b/>
      <sz val="12"/>
      <color rgb="FFFF0000"/>
      <name val="Times New Roman"/>
      <family val="1"/>
      <charset val="186"/>
    </font>
    <font>
      <b/>
      <sz val="14"/>
      <color theme="1"/>
      <name val="Times New Roman"/>
      <family val="1"/>
      <charset val="186"/>
    </font>
    <font>
      <sz val="11"/>
      <color indexed="8"/>
      <name val="Calibri"/>
      <family val="2"/>
      <scheme val="minor"/>
    </font>
    <font>
      <sz val="11"/>
      <color theme="1"/>
      <name val="Calibri"/>
      <family val="2"/>
      <scheme val="minor"/>
    </font>
    <font>
      <sz val="12"/>
      <color theme="1"/>
      <name val="Times New Roman"/>
      <family val="1"/>
      <charset val="186"/>
    </font>
    <font>
      <sz val="14"/>
      <color rgb="FFFF0000"/>
      <name val="Times New Roman"/>
      <family val="1"/>
      <charset val="186"/>
    </font>
    <font>
      <sz val="14"/>
      <color theme="1"/>
      <name val="Times New Roman"/>
      <family val="2"/>
      <charset val="186"/>
    </font>
    <font>
      <i/>
      <sz val="12"/>
      <color theme="1"/>
      <name val="Times New Roman"/>
      <family val="1"/>
      <charset val="186"/>
    </font>
    <font>
      <i/>
      <sz val="12"/>
      <name val="Times New Roman"/>
      <family val="1"/>
      <charset val="186"/>
    </font>
    <font>
      <sz val="12"/>
      <name val="Times New Roman"/>
      <family val="1"/>
      <charset val="186"/>
    </font>
    <font>
      <sz val="11"/>
      <color rgb="FFFF0000"/>
      <name val="Calibri"/>
      <family val="2"/>
      <charset val="186"/>
      <scheme val="minor"/>
    </font>
    <font>
      <sz val="14"/>
      <color rgb="FF000000"/>
      <name val="Times New Roman"/>
      <family val="1"/>
      <charset val="186"/>
    </font>
    <font>
      <b/>
      <sz val="14"/>
      <color rgb="FF000000"/>
      <name val="Times New Roman"/>
      <family val="1"/>
      <charset val="186"/>
    </font>
    <font>
      <b/>
      <sz val="14"/>
      <color rgb="FFC00000"/>
      <name val="Times New Roman"/>
      <family val="1"/>
      <charset val="186"/>
    </font>
    <font>
      <b/>
      <sz val="10"/>
      <color rgb="FFFF0000"/>
      <name val="Times New Roman"/>
      <family val="1"/>
      <charset val="186"/>
    </font>
    <font>
      <b/>
      <sz val="12"/>
      <color theme="1"/>
      <name val="Times New Roman"/>
      <family val="1"/>
      <charset val="186"/>
    </font>
    <font>
      <sz val="14"/>
      <name val="Times New Roman"/>
      <family val="2"/>
      <charset val="186"/>
    </font>
    <font>
      <b/>
      <sz val="16"/>
      <color theme="1"/>
      <name val="Times New Roman"/>
      <family val="1"/>
      <charset val="186"/>
    </font>
    <font>
      <b/>
      <i/>
      <sz val="16"/>
      <color theme="1"/>
      <name val="Times New Roman"/>
      <family val="1"/>
      <charset val="186"/>
    </font>
    <font>
      <sz val="10"/>
      <color theme="1"/>
      <name val="Times New Roman"/>
      <family val="1"/>
      <charset val="186"/>
    </font>
    <font>
      <sz val="10"/>
      <color theme="1"/>
      <name val="Calibri"/>
      <family val="2"/>
      <charset val="186"/>
      <scheme val="minor"/>
    </font>
    <font>
      <b/>
      <i/>
      <sz val="12"/>
      <color theme="1"/>
      <name val="Times New Roman"/>
      <family val="1"/>
      <charset val="186"/>
    </font>
    <font>
      <b/>
      <sz val="11"/>
      <color theme="1"/>
      <name val="Times New Roman"/>
      <family val="1"/>
      <charset val="186"/>
    </font>
    <font>
      <i/>
      <sz val="10"/>
      <color theme="1"/>
      <name val="Times New Roman"/>
      <family val="1"/>
      <charset val="186"/>
    </font>
    <font>
      <b/>
      <i/>
      <sz val="11"/>
      <color theme="1"/>
      <name val="Times New Roman"/>
      <family val="1"/>
      <charset val="186"/>
    </font>
    <font>
      <sz val="12"/>
      <color rgb="FFFF0000"/>
      <name val="Times New Roman"/>
      <family val="1"/>
      <charset val="186"/>
    </font>
  </fonts>
  <fills count="13">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bgColor rgb="FF000000"/>
      </patternFill>
    </fill>
    <fill>
      <patternFill patternType="solid">
        <fgColor theme="9" tint="0.79998168889431442"/>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s>
  <borders count="19">
    <border>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47">
    <xf numFmtId="0" fontId="0" fillId="0" borderId="0"/>
    <xf numFmtId="43" fontId="3" fillId="0" borderId="0" applyFont="0" applyFill="0" applyBorder="0" applyAlignment="0" applyProtection="0"/>
    <xf numFmtId="0" fontId="8" fillId="0" borderId="0" applyNumberFormat="0" applyBorder="0" applyProtection="0"/>
    <xf numFmtId="0" fontId="10" fillId="0" borderId="0" applyBorder="0"/>
    <xf numFmtId="0" fontId="10" fillId="0" borderId="0"/>
    <xf numFmtId="0" fontId="10" fillId="0" borderId="0"/>
    <xf numFmtId="0" fontId="12" fillId="0" borderId="0"/>
    <xf numFmtId="0" fontId="10" fillId="0" borderId="0"/>
    <xf numFmtId="0" fontId="10" fillId="0" borderId="0"/>
    <xf numFmtId="0" fontId="8" fillId="0" borderId="0" applyNumberFormat="0" applyBorder="0" applyProtection="0"/>
    <xf numFmtId="0" fontId="13" fillId="0" borderId="0"/>
    <xf numFmtId="0" fontId="10" fillId="0" borderId="0"/>
    <xf numFmtId="43" fontId="10" fillId="0" borderId="0" applyFont="0" applyFill="0" applyBorder="0" applyAlignment="0" applyProtection="0"/>
    <xf numFmtId="0" fontId="10" fillId="0" borderId="0"/>
    <xf numFmtId="0" fontId="12" fillId="0" borderId="0"/>
    <xf numFmtId="0" fontId="10" fillId="0" borderId="0"/>
    <xf numFmtId="0" fontId="12" fillId="0" borderId="0"/>
    <xf numFmtId="0" fontId="10" fillId="0" borderId="0"/>
    <xf numFmtId="9" fontId="10" fillId="0" borderId="0" applyFont="0" applyFill="0" applyBorder="0" applyAlignment="0" applyProtection="0"/>
    <xf numFmtId="0" fontId="10" fillId="0" borderId="0"/>
    <xf numFmtId="0" fontId="12" fillId="0" borderId="0"/>
    <xf numFmtId="0" fontId="10" fillId="0" borderId="0"/>
    <xf numFmtId="43" fontId="10" fillId="0" borderId="0" applyFont="0" applyFill="0" applyBorder="0" applyAlignment="0" applyProtection="0"/>
    <xf numFmtId="0" fontId="16" fillId="0" borderId="0"/>
    <xf numFmtId="0" fontId="12" fillId="0" borderId="0"/>
    <xf numFmtId="0" fontId="10" fillId="0" borderId="0"/>
    <xf numFmtId="0" fontId="10" fillId="0" borderId="0"/>
    <xf numFmtId="0" fontId="12" fillId="0" borderId="0"/>
    <xf numFmtId="0" fontId="10" fillId="0" borderId="0"/>
    <xf numFmtId="0" fontId="12" fillId="0" borderId="0"/>
    <xf numFmtId="0" fontId="10" fillId="0" borderId="0"/>
    <xf numFmtId="43" fontId="10" fillId="0" borderId="0" applyFont="0" applyFill="0" applyBorder="0" applyAlignment="0" applyProtection="0"/>
    <xf numFmtId="0" fontId="3" fillId="0" borderId="0"/>
    <xf numFmtId="0" fontId="17" fillId="0" borderId="0"/>
    <xf numFmtId="0" fontId="10" fillId="0" borderId="0"/>
    <xf numFmtId="0" fontId="12" fillId="0" borderId="0"/>
    <xf numFmtId="0" fontId="12" fillId="0" borderId="0"/>
    <xf numFmtId="0" fontId="12" fillId="0" borderId="0"/>
    <xf numFmtId="0" fontId="12" fillId="0" borderId="0"/>
    <xf numFmtId="0" fontId="12" fillId="0" borderId="0"/>
    <xf numFmtId="0" fontId="13" fillId="0" borderId="0"/>
    <xf numFmtId="0" fontId="10" fillId="0" borderId="0"/>
    <xf numFmtId="0" fontId="10" fillId="0" borderId="0"/>
    <xf numFmtId="0" fontId="2" fillId="0" borderId="0"/>
    <xf numFmtId="0" fontId="1" fillId="0" borderId="0"/>
    <xf numFmtId="0" fontId="1" fillId="0" borderId="0"/>
    <xf numFmtId="0" fontId="1" fillId="0" borderId="0"/>
  </cellStyleXfs>
  <cellXfs count="205">
    <xf numFmtId="0" fontId="0" fillId="0" borderId="0" xfId="0"/>
    <xf numFmtId="0" fontId="4" fillId="0" borderId="0" xfId="0" applyFont="1" applyAlignment="1">
      <alignment horizontal="center" vertical="center"/>
    </xf>
    <xf numFmtId="49" fontId="5" fillId="2" borderId="1" xfId="0" applyNumberFormat="1" applyFont="1" applyFill="1" applyBorder="1" applyAlignment="1">
      <alignment horizontal="center" vertical="center"/>
    </xf>
    <xf numFmtId="3" fontId="5" fillId="3" borderId="2" xfId="1" applyNumberFormat="1" applyFont="1" applyFill="1" applyBorder="1" applyAlignment="1">
      <alignment horizontal="center" vertical="top"/>
    </xf>
    <xf numFmtId="3" fontId="5" fillId="3" borderId="3" xfId="1" applyNumberFormat="1" applyFont="1" applyFill="1" applyBorder="1" applyAlignment="1">
      <alignment horizontal="center" vertical="top"/>
    </xf>
    <xf numFmtId="3" fontId="5" fillId="3" borderId="4" xfId="1" applyNumberFormat="1" applyFont="1" applyFill="1" applyBorder="1" applyAlignment="1">
      <alignment horizontal="center" vertical="top"/>
    </xf>
    <xf numFmtId="3" fontId="5" fillId="4" borderId="2" xfId="0" applyNumberFormat="1" applyFont="1" applyFill="1" applyBorder="1" applyAlignment="1">
      <alignment horizontal="center" vertical="top"/>
    </xf>
    <xf numFmtId="3" fontId="5" fillId="4" borderId="3" xfId="1" applyNumberFormat="1" applyFont="1" applyFill="1" applyBorder="1" applyAlignment="1">
      <alignment horizontal="center" vertical="top"/>
    </xf>
    <xf numFmtId="3" fontId="5" fillId="4" borderId="4" xfId="1" applyNumberFormat="1" applyFont="1" applyFill="1" applyBorder="1" applyAlignment="1">
      <alignment horizontal="center" vertical="top"/>
    </xf>
    <xf numFmtId="0" fontId="5" fillId="0" borderId="5" xfId="0" applyFont="1" applyBorder="1" applyAlignment="1">
      <alignment horizontal="center"/>
    </xf>
    <xf numFmtId="0" fontId="6" fillId="0" borderId="0" xfId="0" applyFont="1" applyAlignment="1">
      <alignment horizontal="center" vertical="center"/>
    </xf>
    <xf numFmtId="3" fontId="5" fillId="5" borderId="9" xfId="1" applyNumberFormat="1" applyFont="1" applyFill="1" applyBorder="1" applyAlignment="1">
      <alignment horizontal="right" vertical="top"/>
    </xf>
    <xf numFmtId="3" fontId="5" fillId="0" borderId="9" xfId="0" applyNumberFormat="1" applyFont="1" applyBorder="1" applyAlignment="1">
      <alignment vertical="top"/>
    </xf>
    <xf numFmtId="3" fontId="5" fillId="0" borderId="9" xfId="1" applyNumberFormat="1" applyFont="1" applyBorder="1" applyAlignment="1">
      <alignment horizontal="right" vertical="top"/>
    </xf>
    <xf numFmtId="3" fontId="7" fillId="2" borderId="9" xfId="1" applyNumberFormat="1" applyFont="1" applyFill="1" applyBorder="1" applyAlignment="1">
      <alignment horizontal="right" vertical="top"/>
    </xf>
    <xf numFmtId="3" fontId="7" fillId="0" borderId="9" xfId="1" applyNumberFormat="1" applyFont="1" applyBorder="1" applyAlignment="1">
      <alignment horizontal="right" vertical="top"/>
    </xf>
    <xf numFmtId="3" fontId="7" fillId="0" borderId="9" xfId="0" applyNumberFormat="1" applyFont="1" applyBorder="1" applyAlignment="1">
      <alignment vertical="top"/>
    </xf>
    <xf numFmtId="3" fontId="5" fillId="0" borderId="9" xfId="1" applyNumberFormat="1" applyFont="1" applyFill="1" applyBorder="1" applyAlignment="1">
      <alignment horizontal="right" vertical="top"/>
    </xf>
    <xf numFmtId="3" fontId="7" fillId="0" borderId="9" xfId="1" applyNumberFormat="1" applyFont="1" applyFill="1" applyBorder="1" applyAlignment="1">
      <alignment horizontal="right" vertical="top"/>
    </xf>
    <xf numFmtId="3" fontId="5" fillId="6" borderId="9" xfId="0" applyNumberFormat="1" applyFont="1" applyFill="1" applyBorder="1" applyAlignment="1">
      <alignment horizontal="right" vertical="top"/>
    </xf>
    <xf numFmtId="3" fontId="7" fillId="6" borderId="9" xfId="0" applyNumberFormat="1" applyFont="1" applyFill="1" applyBorder="1" applyAlignment="1">
      <alignment horizontal="right" vertical="top"/>
    </xf>
    <xf numFmtId="3" fontId="5" fillId="2" borderId="9" xfId="0" applyNumberFormat="1" applyFont="1" applyFill="1" applyBorder="1" applyAlignment="1">
      <alignment vertical="top"/>
    </xf>
    <xf numFmtId="3" fontId="7" fillId="2" borderId="9" xfId="0" applyNumberFormat="1" applyFont="1" applyFill="1" applyBorder="1" applyAlignment="1">
      <alignment vertical="top"/>
    </xf>
    <xf numFmtId="3" fontId="7" fillId="0" borderId="9" xfId="1" applyNumberFormat="1" applyFont="1" applyFill="1" applyBorder="1" applyAlignment="1">
      <alignment horizontal="right" vertical="top" wrapText="1"/>
    </xf>
    <xf numFmtId="3" fontId="7" fillId="0" borderId="9" xfId="0" applyNumberFormat="1" applyFont="1" applyBorder="1" applyAlignment="1">
      <alignment horizontal="right" vertical="top"/>
    </xf>
    <xf numFmtId="3" fontId="5" fillId="0" borderId="9" xfId="0" applyNumberFormat="1" applyFont="1" applyBorder="1" applyAlignment="1">
      <alignment horizontal="right" vertical="top"/>
    </xf>
    <xf numFmtId="3" fontId="7" fillId="0" borderId="9" xfId="0" applyNumberFormat="1" applyFont="1" applyBorder="1" applyAlignment="1">
      <alignment horizontal="right" vertical="top" wrapText="1"/>
    </xf>
    <xf numFmtId="3" fontId="9" fillId="0" borderId="9" xfId="3" applyNumberFormat="1" applyFont="1" applyBorder="1" applyAlignment="1">
      <alignment horizontal="right" vertical="top" wrapText="1"/>
    </xf>
    <xf numFmtId="0" fontId="5" fillId="5" borderId="9" xfId="0" applyFont="1" applyFill="1" applyBorder="1" applyAlignment="1">
      <alignment wrapText="1"/>
    </xf>
    <xf numFmtId="3" fontId="5" fillId="5" borderId="9" xfId="1" applyNumberFormat="1" applyFont="1" applyFill="1" applyBorder="1" applyAlignment="1">
      <alignment horizontal="right" vertical="top" wrapText="1"/>
    </xf>
    <xf numFmtId="0" fontId="0" fillId="0" borderId="0" xfId="0" applyAlignment="1">
      <alignment wrapText="1"/>
    </xf>
    <xf numFmtId="0" fontId="5" fillId="0" borderId="9" xfId="0" applyFont="1" applyBorder="1" applyAlignment="1">
      <alignment horizontal="left" wrapText="1"/>
    </xf>
    <xf numFmtId="3" fontId="5" fillId="0" borderId="9" xfId="1" applyNumberFormat="1" applyFont="1" applyFill="1" applyBorder="1" applyAlignment="1">
      <alignment horizontal="right" vertical="top" wrapText="1"/>
    </xf>
    <xf numFmtId="3" fontId="7" fillId="0" borderId="9" xfId="0" applyNumberFormat="1" applyFont="1" applyBorder="1" applyAlignment="1">
      <alignment vertical="top" wrapText="1"/>
    </xf>
    <xf numFmtId="3" fontId="7" fillId="0" borderId="9" xfId="1" applyNumberFormat="1" applyFont="1" applyBorder="1" applyAlignment="1">
      <alignment horizontal="right" vertical="top" wrapText="1"/>
    </xf>
    <xf numFmtId="0" fontId="7" fillId="0" borderId="9" xfId="0" applyFont="1" applyBorder="1" applyAlignment="1">
      <alignment horizontal="left" wrapText="1" indent="3"/>
    </xf>
    <xf numFmtId="3" fontId="9" fillId="0" borderId="9" xfId="0" applyNumberFormat="1" applyFont="1" applyBorder="1" applyAlignment="1">
      <alignment wrapText="1"/>
    </xf>
    <xf numFmtId="3" fontId="0" fillId="0" borderId="9" xfId="0" applyNumberFormat="1" applyBorder="1" applyAlignment="1">
      <alignment wrapText="1"/>
    </xf>
    <xf numFmtId="0" fontId="5" fillId="5" borderId="6" xfId="0" applyFont="1" applyFill="1" applyBorder="1" applyAlignment="1">
      <alignment vertical="top" wrapText="1"/>
    </xf>
    <xf numFmtId="49" fontId="11" fillId="7" borderId="9" xfId="0" applyNumberFormat="1" applyFont="1" applyFill="1" applyBorder="1" applyAlignment="1">
      <alignment horizontal="center" vertical="top" wrapText="1"/>
    </xf>
    <xf numFmtId="0" fontId="4" fillId="0" borderId="0" xfId="0" applyFont="1" applyAlignment="1">
      <alignment horizontal="center" vertical="center" wrapText="1"/>
    </xf>
    <xf numFmtId="49" fontId="5" fillId="2" borderId="1" xfId="0" applyNumberFormat="1" applyFont="1" applyFill="1" applyBorder="1" applyAlignment="1">
      <alignment horizontal="center" vertical="center" wrapText="1"/>
    </xf>
    <xf numFmtId="3" fontId="5" fillId="3" borderId="2" xfId="1" applyNumberFormat="1" applyFont="1" applyFill="1" applyBorder="1" applyAlignment="1">
      <alignment horizontal="center" vertical="top" wrapText="1"/>
    </xf>
    <xf numFmtId="3" fontId="5" fillId="3" borderId="3" xfId="1" applyNumberFormat="1" applyFont="1" applyFill="1" applyBorder="1" applyAlignment="1">
      <alignment horizontal="center" vertical="top" wrapText="1"/>
    </xf>
    <xf numFmtId="3" fontId="5" fillId="3" borderId="4" xfId="1" applyNumberFormat="1" applyFont="1" applyFill="1" applyBorder="1" applyAlignment="1">
      <alignment horizontal="center" vertical="top" wrapText="1"/>
    </xf>
    <xf numFmtId="3" fontId="5" fillId="4" borderId="2" xfId="0" applyNumberFormat="1" applyFont="1" applyFill="1" applyBorder="1" applyAlignment="1">
      <alignment horizontal="center" vertical="top" wrapText="1"/>
    </xf>
    <xf numFmtId="0" fontId="5" fillId="0" borderId="5" xfId="0" applyFont="1" applyBorder="1" applyAlignment="1">
      <alignment horizontal="center" wrapText="1"/>
    </xf>
    <xf numFmtId="3" fontId="14" fillId="7" borderId="9" xfId="0" applyNumberFormat="1" applyFont="1" applyFill="1" applyBorder="1" applyAlignment="1">
      <alignment wrapText="1"/>
    </xf>
    <xf numFmtId="0" fontId="0" fillId="0" borderId="9" xfId="0" applyBorder="1" applyAlignment="1">
      <alignment wrapText="1"/>
    </xf>
    <xf numFmtId="0" fontId="0" fillId="7" borderId="9" xfId="0" applyFill="1" applyBorder="1" applyAlignment="1">
      <alignment wrapText="1"/>
    </xf>
    <xf numFmtId="0" fontId="6" fillId="0" borderId="0" xfId="0" applyFont="1" applyAlignment="1">
      <alignment horizontal="center" vertical="center" wrapText="1"/>
    </xf>
    <xf numFmtId="0" fontId="9" fillId="0" borderId="9" xfId="0" applyFont="1" applyBorder="1" applyAlignment="1">
      <alignment wrapText="1"/>
    </xf>
    <xf numFmtId="0" fontId="0" fillId="5" borderId="9" xfId="0" applyFill="1" applyBorder="1" applyAlignment="1">
      <alignment wrapText="1"/>
    </xf>
    <xf numFmtId="49" fontId="19" fillId="0" borderId="0" xfId="0" applyNumberFormat="1" applyFont="1" applyAlignment="1">
      <alignment horizontal="center" vertical="top" wrapText="1"/>
    </xf>
    <xf numFmtId="0" fontId="18" fillId="0" borderId="0" xfId="0" applyFont="1" applyAlignment="1">
      <alignment wrapText="1"/>
    </xf>
    <xf numFmtId="0" fontId="5" fillId="5" borderId="9" xfId="0" applyFont="1" applyFill="1" applyBorder="1" applyAlignment="1">
      <alignment vertical="top" wrapText="1"/>
    </xf>
    <xf numFmtId="0" fontId="5" fillId="0" borderId="7" xfId="0" applyFont="1" applyBorder="1" applyAlignment="1">
      <alignment wrapText="1"/>
    </xf>
    <xf numFmtId="0" fontId="20" fillId="0" borderId="9" xfId="0" applyFont="1" applyBorder="1" applyAlignment="1">
      <alignment wrapText="1"/>
    </xf>
    <xf numFmtId="3" fontId="15" fillId="5" borderId="9" xfId="0" applyNumberFormat="1" applyFont="1" applyFill="1" applyBorder="1" applyAlignment="1">
      <alignment wrapText="1"/>
    </xf>
    <xf numFmtId="3" fontId="9" fillId="0" borderId="0" xfId="0" applyNumberFormat="1" applyFont="1" applyAlignment="1">
      <alignment wrapText="1"/>
    </xf>
    <xf numFmtId="0" fontId="0" fillId="7" borderId="10" xfId="0" applyFill="1" applyBorder="1" applyAlignment="1">
      <alignment wrapText="1"/>
    </xf>
    <xf numFmtId="0" fontId="11" fillId="7" borderId="12" xfId="14" applyFont="1" applyFill="1" applyBorder="1" applyAlignment="1">
      <alignment horizontal="left" vertical="top" wrapText="1"/>
    </xf>
    <xf numFmtId="3" fontId="7" fillId="0" borderId="9" xfId="0" applyNumberFormat="1" applyFont="1" applyBorder="1" applyAlignment="1">
      <alignment horizontal="left" wrapText="1" indent="3"/>
    </xf>
    <xf numFmtId="3" fontId="5" fillId="0" borderId="9" xfId="0" applyNumberFormat="1" applyFont="1" applyBorder="1" applyAlignment="1">
      <alignment horizontal="left" wrapText="1"/>
    </xf>
    <xf numFmtId="3" fontId="9" fillId="0" borderId="9" xfId="0" applyNumberFormat="1" applyFont="1" applyBorder="1" applyAlignment="1">
      <alignment horizontal="left" wrapText="1" indent="4"/>
    </xf>
    <xf numFmtId="3" fontId="15" fillId="0" borderId="9" xfId="0" applyNumberFormat="1" applyFont="1" applyBorder="1" applyAlignment="1">
      <alignment wrapText="1"/>
    </xf>
    <xf numFmtId="0" fontId="9" fillId="0" borderId="0" xfId="0" applyFont="1" applyAlignment="1">
      <alignment horizontal="left" vertical="top" wrapText="1"/>
    </xf>
    <xf numFmtId="3" fontId="7" fillId="0" borderId="0" xfId="1" applyNumberFormat="1" applyFont="1" applyFill="1" applyBorder="1" applyAlignment="1">
      <alignment horizontal="right" vertical="top" wrapText="1"/>
    </xf>
    <xf numFmtId="3" fontId="7" fillId="0" borderId="0" xfId="0" applyNumberFormat="1" applyFont="1" applyAlignment="1">
      <alignment vertical="top" wrapText="1"/>
    </xf>
    <xf numFmtId="0" fontId="7" fillId="0" borderId="9" xfId="0" applyFont="1" applyBorder="1" applyAlignment="1">
      <alignment vertical="top" wrapText="1"/>
    </xf>
    <xf numFmtId="0" fontId="9" fillId="0" borderId="9" xfId="0" applyFont="1" applyBorder="1" applyAlignment="1">
      <alignment horizontal="left" vertical="top" wrapText="1"/>
    </xf>
    <xf numFmtId="0" fontId="7" fillId="2" borderId="9" xfId="0" applyFont="1" applyFill="1" applyBorder="1" applyAlignment="1">
      <alignment horizontal="left" vertical="top" wrapText="1"/>
    </xf>
    <xf numFmtId="0" fontId="21" fillId="0" borderId="9" xfId="0" applyFont="1" applyBorder="1" applyAlignment="1">
      <alignment wrapText="1"/>
    </xf>
    <xf numFmtId="3" fontId="22" fillId="0" borderId="9" xfId="1" applyNumberFormat="1" applyFont="1" applyFill="1" applyBorder="1" applyAlignment="1">
      <alignment horizontal="right" vertical="top" wrapText="1"/>
    </xf>
    <xf numFmtId="3" fontId="22" fillId="0" borderId="9" xfId="0" applyNumberFormat="1" applyFont="1" applyBorder="1" applyAlignment="1">
      <alignment vertical="top" wrapText="1"/>
    </xf>
    <xf numFmtId="3" fontId="23" fillId="0" borderId="9" xfId="0" applyNumberFormat="1" applyFont="1" applyBorder="1" applyAlignment="1">
      <alignment vertical="top" wrapText="1"/>
    </xf>
    <xf numFmtId="0" fontId="18" fillId="0" borderId="9" xfId="0" applyFont="1" applyBorder="1" applyAlignment="1">
      <alignment wrapText="1"/>
    </xf>
    <xf numFmtId="0" fontId="15" fillId="5" borderId="9" xfId="0" applyFont="1" applyFill="1" applyBorder="1" applyAlignment="1">
      <alignment horizontal="left" vertical="top" wrapText="1"/>
    </xf>
    <xf numFmtId="0" fontId="5" fillId="7" borderId="16" xfId="14" applyFont="1" applyFill="1" applyBorder="1" applyAlignment="1">
      <alignment horizontal="left" vertical="top" wrapText="1"/>
    </xf>
    <xf numFmtId="0" fontId="9" fillId="2" borderId="15" xfId="0" applyFont="1" applyFill="1" applyBorder="1" applyAlignment="1">
      <alignment horizontal="left" vertical="top" wrapText="1"/>
    </xf>
    <xf numFmtId="0" fontId="9" fillId="0" borderId="15" xfId="0" applyFont="1" applyBorder="1" applyAlignment="1">
      <alignment wrapText="1"/>
    </xf>
    <xf numFmtId="0" fontId="0" fillId="0" borderId="15" xfId="0" applyBorder="1" applyAlignment="1">
      <alignment wrapText="1"/>
    </xf>
    <xf numFmtId="3" fontId="5" fillId="0" borderId="9" xfId="0" applyNumberFormat="1" applyFont="1" applyBorder="1" applyAlignment="1">
      <alignment vertical="top" wrapText="1"/>
    </xf>
    <xf numFmtId="3" fontId="25" fillId="0" borderId="9" xfId="0" applyNumberFormat="1" applyFont="1" applyBorder="1" applyAlignment="1">
      <alignment horizontal="right" vertical="center" wrapText="1" readingOrder="1"/>
    </xf>
    <xf numFmtId="3" fontId="9" fillId="0" borderId="9" xfId="0" applyNumberFormat="1" applyFont="1" applyBorder="1"/>
    <xf numFmtId="0" fontId="7" fillId="0" borderId="9" xfId="0" applyFont="1" applyBorder="1" applyAlignment="1">
      <alignment horizontal="left" vertical="top" wrapText="1"/>
    </xf>
    <xf numFmtId="49" fontId="25" fillId="0" borderId="9" xfId="2" applyNumberFormat="1" applyFont="1" applyBorder="1" applyAlignment="1">
      <alignment horizontal="left" vertical="top" wrapText="1"/>
    </xf>
    <xf numFmtId="0" fontId="7" fillId="0" borderId="9" xfId="0" applyFont="1" applyBorder="1" applyAlignment="1">
      <alignment horizontal="left" wrapText="1" indent="4"/>
    </xf>
    <xf numFmtId="3" fontId="5" fillId="7" borderId="14" xfId="0" applyNumberFormat="1" applyFont="1" applyFill="1" applyBorder="1" applyAlignment="1">
      <alignment wrapText="1"/>
    </xf>
    <xf numFmtId="3" fontId="11" fillId="7" borderId="9" xfId="0" applyNumberFormat="1" applyFont="1" applyFill="1" applyBorder="1" applyAlignment="1">
      <alignment wrapText="1"/>
    </xf>
    <xf numFmtId="0" fontId="9" fillId="7" borderId="9" xfId="0" applyFont="1" applyFill="1" applyBorder="1" applyAlignment="1">
      <alignment wrapText="1"/>
    </xf>
    <xf numFmtId="0" fontId="9" fillId="7" borderId="13" xfId="0" applyFont="1" applyFill="1" applyBorder="1" applyAlignment="1">
      <alignment wrapText="1"/>
    </xf>
    <xf numFmtId="0" fontId="5" fillId="10" borderId="9" xfId="0" applyFont="1" applyFill="1" applyBorder="1" applyAlignment="1">
      <alignment vertical="top" wrapText="1"/>
    </xf>
    <xf numFmtId="3" fontId="5" fillId="10" borderId="9" xfId="1" applyNumberFormat="1" applyFont="1" applyFill="1" applyBorder="1" applyAlignment="1">
      <alignment horizontal="right" vertical="top" wrapText="1"/>
    </xf>
    <xf numFmtId="0" fontId="5" fillId="10" borderId="9" xfId="0" applyFont="1" applyFill="1" applyBorder="1" applyAlignment="1">
      <alignment horizontal="left" vertical="top" wrapText="1"/>
    </xf>
    <xf numFmtId="0" fontId="15" fillId="10" borderId="9" xfId="0" applyFont="1" applyFill="1" applyBorder="1" applyAlignment="1">
      <alignment horizontal="left" vertical="top" wrapText="1"/>
    </xf>
    <xf numFmtId="0" fontId="15" fillId="10" borderId="9" xfId="14" applyFont="1" applyFill="1" applyBorder="1" applyAlignment="1">
      <alignment horizontal="left" vertical="top" wrapText="1"/>
    </xf>
    <xf numFmtId="3" fontId="5" fillId="10" borderId="9" xfId="0" applyNumberFormat="1" applyFont="1" applyFill="1" applyBorder="1" applyAlignment="1">
      <alignment horizontal="right" vertical="top" wrapText="1"/>
    </xf>
    <xf numFmtId="49" fontId="26" fillId="10" borderId="9" xfId="2" applyNumberFormat="1" applyFont="1" applyFill="1" applyBorder="1" applyAlignment="1">
      <alignment horizontal="left" vertical="top" wrapText="1"/>
    </xf>
    <xf numFmtId="3" fontId="15" fillId="10" borderId="9" xfId="0" applyNumberFormat="1" applyFont="1" applyFill="1" applyBorder="1" applyAlignment="1">
      <alignment wrapText="1"/>
    </xf>
    <xf numFmtId="0" fontId="11" fillId="0" borderId="0" xfId="14" applyFont="1" applyAlignment="1">
      <alignment horizontal="left" vertical="top" wrapText="1"/>
    </xf>
    <xf numFmtId="3" fontId="14" fillId="0" borderId="0" xfId="0" applyNumberFormat="1" applyFont="1" applyAlignment="1">
      <alignment wrapText="1"/>
    </xf>
    <xf numFmtId="0" fontId="27" fillId="11" borderId="9" xfId="14" applyFont="1" applyFill="1" applyBorder="1" applyAlignment="1">
      <alignment horizontal="left" vertical="top" wrapText="1"/>
    </xf>
    <xf numFmtId="0" fontId="7" fillId="11" borderId="9" xfId="14" applyFont="1" applyFill="1" applyBorder="1" applyAlignment="1">
      <alignment horizontal="left" vertical="top" wrapText="1" indent="4"/>
    </xf>
    <xf numFmtId="3" fontId="7" fillId="11" borderId="9" xfId="0" applyNumberFormat="1" applyFont="1" applyFill="1" applyBorder="1" applyAlignment="1">
      <alignment wrapText="1"/>
    </xf>
    <xf numFmtId="3" fontId="20" fillId="0" borderId="9" xfId="0" applyNumberFormat="1" applyFont="1" applyBorder="1" applyAlignment="1">
      <alignment wrapText="1"/>
    </xf>
    <xf numFmtId="3" fontId="0" fillId="0" borderId="0" xfId="0" applyNumberFormat="1" applyAlignment="1">
      <alignment wrapText="1"/>
    </xf>
    <xf numFmtId="0" fontId="9" fillId="0" borderId="0" xfId="0" applyFont="1" applyAlignment="1">
      <alignment horizontal="left" wrapText="1" indent="4"/>
    </xf>
    <xf numFmtId="0" fontId="9" fillId="0" borderId="0" xfId="0" applyFont="1" applyAlignment="1">
      <alignment wrapText="1"/>
    </xf>
    <xf numFmtId="3" fontId="27" fillId="11" borderId="9" xfId="0" applyNumberFormat="1" applyFont="1" applyFill="1" applyBorder="1" applyAlignment="1">
      <alignment wrapText="1"/>
    </xf>
    <xf numFmtId="0" fontId="9" fillId="11" borderId="9" xfId="0" applyFont="1" applyFill="1" applyBorder="1" applyAlignment="1">
      <alignment horizontal="left" wrapText="1" indent="4"/>
    </xf>
    <xf numFmtId="3" fontId="9" fillId="11" borderId="9" xfId="0" applyNumberFormat="1" applyFont="1" applyFill="1" applyBorder="1" applyAlignment="1">
      <alignment wrapText="1"/>
    </xf>
    <xf numFmtId="3" fontId="21" fillId="0" borderId="14" xfId="0" applyNumberFormat="1" applyFont="1" applyBorder="1" applyAlignment="1">
      <alignment wrapText="1"/>
    </xf>
    <xf numFmtId="0" fontId="21" fillId="0" borderId="0" xfId="0" applyFont="1" applyAlignment="1">
      <alignment horizontal="left" wrapText="1" indent="4"/>
    </xf>
    <xf numFmtId="3" fontId="9" fillId="0" borderId="9" xfId="0" applyNumberFormat="1" applyFont="1" applyBorder="1" applyAlignment="1">
      <alignment vertical="top" wrapText="1"/>
    </xf>
    <xf numFmtId="0" fontId="18" fillId="0" borderId="14" xfId="0" applyFont="1" applyBorder="1" applyAlignment="1">
      <alignment wrapText="1"/>
    </xf>
    <xf numFmtId="3" fontId="18" fillId="0" borderId="14" xfId="0" applyNumberFormat="1" applyFont="1" applyBorder="1" applyAlignment="1">
      <alignment wrapText="1"/>
    </xf>
    <xf numFmtId="3" fontId="18" fillId="0" borderId="17" xfId="0" applyNumberFormat="1" applyFont="1" applyBorder="1" applyAlignment="1">
      <alignment wrapText="1"/>
    </xf>
    <xf numFmtId="3" fontId="21" fillId="0" borderId="9" xfId="0" applyNumberFormat="1" applyFont="1" applyBorder="1" applyAlignment="1">
      <alignment wrapText="1"/>
    </xf>
    <xf numFmtId="3" fontId="18" fillId="0" borderId="9" xfId="0" applyNumberFormat="1" applyFont="1" applyBorder="1" applyAlignment="1">
      <alignment wrapText="1"/>
    </xf>
    <xf numFmtId="0" fontId="23" fillId="0" borderId="9" xfId="0" applyFont="1" applyBorder="1" applyAlignment="1">
      <alignment wrapText="1"/>
    </xf>
    <xf numFmtId="3" fontId="23" fillId="0" borderId="9" xfId="0" applyNumberFormat="1" applyFont="1" applyBorder="1" applyAlignment="1">
      <alignment wrapText="1"/>
    </xf>
    <xf numFmtId="3" fontId="28" fillId="0" borderId="0" xfId="0" applyNumberFormat="1" applyFont="1"/>
    <xf numFmtId="3" fontId="0" fillId="0" borderId="0" xfId="0" applyNumberFormat="1"/>
    <xf numFmtId="3" fontId="25" fillId="0" borderId="9" xfId="0" applyNumberFormat="1" applyFont="1" applyBorder="1" applyAlignment="1">
      <alignment vertical="top"/>
    </xf>
    <xf numFmtId="49" fontId="7" fillId="0" borderId="9" xfId="2" applyNumberFormat="1" applyFont="1" applyBorder="1" applyAlignment="1">
      <alignment horizontal="left" vertical="top" wrapText="1"/>
    </xf>
    <xf numFmtId="0" fontId="0" fillId="0" borderId="0" xfId="0" applyAlignment="1">
      <alignment horizontal="right" wrapText="1"/>
    </xf>
    <xf numFmtId="3" fontId="9" fillId="0" borderId="0" xfId="45" applyNumberFormat="1" applyFont="1" applyAlignment="1">
      <alignment horizontal="right"/>
    </xf>
    <xf numFmtId="0" fontId="7" fillId="0" borderId="9" xfId="0" applyFont="1" applyBorder="1" applyAlignment="1">
      <alignment horizontal="left" wrapText="1"/>
    </xf>
    <xf numFmtId="0" fontId="5" fillId="0" borderId="9" xfId="0" applyFont="1" applyBorder="1" applyAlignment="1">
      <alignment horizontal="left" vertical="top" wrapText="1"/>
    </xf>
    <xf numFmtId="0" fontId="9" fillId="0" borderId="9" xfId="3" applyFont="1" applyBorder="1" applyAlignment="1">
      <alignment horizontal="left" vertical="top" wrapText="1"/>
    </xf>
    <xf numFmtId="0" fontId="33" fillId="0" borderId="0" xfId="45" applyFont="1" applyAlignment="1">
      <alignment horizontal="center"/>
    </xf>
    <xf numFmtId="0" fontId="1" fillId="0" borderId="0" xfId="45" applyAlignment="1">
      <alignment wrapText="1"/>
    </xf>
    <xf numFmtId="0" fontId="34" fillId="0" borderId="0" xfId="45" applyFont="1"/>
    <xf numFmtId="3" fontId="34" fillId="0" borderId="0" xfId="45" applyNumberFormat="1" applyFont="1"/>
    <xf numFmtId="3" fontId="33" fillId="0" borderId="0" xfId="45" applyNumberFormat="1" applyFont="1" applyAlignment="1">
      <alignment horizontal="right"/>
    </xf>
    <xf numFmtId="0" fontId="1" fillId="0" borderId="0" xfId="45"/>
    <xf numFmtId="0" fontId="33" fillId="0" borderId="0" xfId="45" applyFont="1" applyAlignment="1">
      <alignment horizontal="right" wrapText="1"/>
    </xf>
    <xf numFmtId="3" fontId="1" fillId="0" borderId="0" xfId="45" applyNumberFormat="1"/>
    <xf numFmtId="3" fontId="37" fillId="0" borderId="0" xfId="45" applyNumberFormat="1" applyFont="1" applyAlignment="1">
      <alignment horizontal="right"/>
    </xf>
    <xf numFmtId="0" fontId="29" fillId="0" borderId="18" xfId="45" applyFont="1" applyBorder="1" applyAlignment="1">
      <alignment horizontal="center" vertical="center" wrapText="1"/>
    </xf>
    <xf numFmtId="0" fontId="29" fillId="0" borderId="18" xfId="45" applyFont="1" applyBorder="1" applyAlignment="1">
      <alignment horizontal="center" vertical="center"/>
    </xf>
    <xf numFmtId="3" fontId="29" fillId="0" borderId="18" xfId="45" applyNumberFormat="1" applyFont="1" applyBorder="1" applyAlignment="1">
      <alignment horizontal="center" vertical="center"/>
    </xf>
    <xf numFmtId="0" fontId="24" fillId="0" borderId="0" xfId="45" applyFont="1"/>
    <xf numFmtId="0" fontId="36" fillId="12" borderId="18" xfId="45" applyFont="1" applyFill="1" applyBorder="1" applyAlignment="1">
      <alignment horizontal="right" wrapText="1"/>
    </xf>
    <xf numFmtId="3" fontId="36" fillId="12" borderId="18" xfId="45" applyNumberFormat="1" applyFont="1" applyFill="1" applyBorder="1"/>
    <xf numFmtId="3" fontId="36" fillId="12" borderId="18" xfId="45" applyNumberFormat="1" applyFont="1" applyFill="1" applyBorder="1" applyAlignment="1">
      <alignment horizontal="right"/>
    </xf>
    <xf numFmtId="0" fontId="18" fillId="0" borderId="18" xfId="45" applyFont="1" applyBorder="1" applyAlignment="1">
      <alignment wrapText="1"/>
    </xf>
    <xf numFmtId="3" fontId="18" fillId="0" borderId="18" xfId="45" applyNumberFormat="1" applyFont="1" applyBorder="1"/>
    <xf numFmtId="0" fontId="29" fillId="12" borderId="18" xfId="45" applyFont="1" applyFill="1" applyBorder="1" applyAlignment="1">
      <alignment horizontal="right" wrapText="1"/>
    </xf>
    <xf numFmtId="3" fontId="29" fillId="12" borderId="18" xfId="45" applyNumberFormat="1" applyFont="1" applyFill="1" applyBorder="1"/>
    <xf numFmtId="0" fontId="18" fillId="0" borderId="0" xfId="44" applyFont="1"/>
    <xf numFmtId="3" fontId="18" fillId="0" borderId="0" xfId="45" applyNumberFormat="1" applyFont="1" applyAlignment="1">
      <alignment horizontal="right"/>
    </xf>
    <xf numFmtId="0" fontId="29" fillId="0" borderId="0" xfId="44" applyFont="1" applyAlignment="1">
      <alignment horizontal="center" vertical="center" wrapText="1"/>
    </xf>
    <xf numFmtId="0" fontId="18" fillId="0" borderId="0" xfId="44" applyFont="1" applyAlignment="1">
      <alignment horizontal="right"/>
    </xf>
    <xf numFmtId="0" fontId="18" fillId="0" borderId="0" xfId="46" applyFont="1"/>
    <xf numFmtId="3" fontId="14" fillId="0" borderId="0" xfId="46" applyNumberFormat="1" applyFont="1" applyAlignment="1">
      <alignment horizontal="right"/>
    </xf>
    <xf numFmtId="3" fontId="14" fillId="0" borderId="0" xfId="46" applyNumberFormat="1" applyFont="1"/>
    <xf numFmtId="0" fontId="36" fillId="8" borderId="9" xfId="44" applyFont="1" applyFill="1" applyBorder="1" applyAlignment="1">
      <alignment horizontal="center" vertical="center" wrapText="1"/>
    </xf>
    <xf numFmtId="0" fontId="29" fillId="0" borderId="9" xfId="44" applyFont="1" applyBorder="1" applyAlignment="1">
      <alignment horizontal="center" vertical="center" wrapText="1"/>
    </xf>
    <xf numFmtId="3" fontId="18" fillId="0" borderId="0" xfId="44" applyNumberFormat="1" applyFont="1"/>
    <xf numFmtId="0" fontId="18" fillId="0" borderId="9" xfId="44" applyFont="1" applyBorder="1" applyAlignment="1">
      <alignment horizontal="center" vertical="center"/>
    </xf>
    <xf numFmtId="0" fontId="18" fillId="0" borderId="9" xfId="44" applyFont="1" applyBorder="1" applyAlignment="1">
      <alignment horizontal="left" vertical="center" wrapText="1"/>
    </xf>
    <xf numFmtId="3" fontId="18" fillId="0" borderId="9" xfId="44" applyNumberFormat="1" applyFont="1" applyBorder="1" applyAlignment="1">
      <alignment vertical="center"/>
    </xf>
    <xf numFmtId="0" fontId="18" fillId="0" borderId="9" xfId="44" applyFont="1" applyBorder="1" applyAlignment="1">
      <alignment vertical="center"/>
    </xf>
    <xf numFmtId="3" fontId="29" fillId="9" borderId="9" xfId="44" applyNumberFormat="1" applyFont="1" applyFill="1" applyBorder="1"/>
    <xf numFmtId="4" fontId="29" fillId="0" borderId="0" xfId="44" applyNumberFormat="1" applyFont="1"/>
    <xf numFmtId="0" fontId="29" fillId="0" borderId="0" xfId="46" applyFont="1" applyAlignment="1">
      <alignment horizontal="right"/>
    </xf>
    <xf numFmtId="0" fontId="14" fillId="0" borderId="0" xfId="46" applyFont="1" applyAlignment="1">
      <alignment horizontal="right" vertical="center"/>
    </xf>
    <xf numFmtId="3" fontId="14" fillId="0" borderId="0" xfId="46" applyNumberFormat="1" applyFont="1" applyAlignment="1">
      <alignment vertical="center"/>
    </xf>
    <xf numFmtId="3" fontId="18" fillId="0" borderId="0" xfId="46" applyNumberFormat="1" applyFont="1"/>
    <xf numFmtId="0" fontId="29" fillId="0" borderId="0" xfId="44" applyFont="1"/>
    <xf numFmtId="3" fontId="7" fillId="0" borderId="9" xfId="0" applyNumberFormat="1" applyFont="1" applyBorder="1" applyAlignment="1">
      <alignment wrapText="1"/>
    </xf>
    <xf numFmtId="0" fontId="30" fillId="0" borderId="9" xfId="0" applyFont="1" applyBorder="1" applyAlignment="1">
      <alignment wrapText="1"/>
    </xf>
    <xf numFmtId="0" fontId="9" fillId="0" borderId="9" xfId="0" applyFont="1" applyBorder="1" applyAlignment="1">
      <alignment horizontal="left" wrapText="1"/>
    </xf>
    <xf numFmtId="0" fontId="21" fillId="0" borderId="9" xfId="0" applyFont="1" applyBorder="1" applyAlignment="1">
      <alignment horizontal="left" wrapText="1" indent="4"/>
    </xf>
    <xf numFmtId="0" fontId="22" fillId="0" borderId="9" xfId="0" applyFont="1" applyBorder="1" applyAlignment="1">
      <alignment horizontal="left" wrapText="1" indent="4"/>
    </xf>
    <xf numFmtId="0" fontId="21" fillId="0" borderId="9" xfId="0" applyFont="1" applyBorder="1" applyAlignment="1">
      <alignment horizontal="left" vertical="top" wrapText="1" indent="4"/>
    </xf>
    <xf numFmtId="0" fontId="7" fillId="0" borderId="9" xfId="0" applyFont="1" applyBorder="1" applyAlignment="1">
      <alignment wrapText="1"/>
    </xf>
    <xf numFmtId="0" fontId="18" fillId="0" borderId="0" xfId="44" applyFont="1" applyAlignment="1">
      <alignment vertical="center" wrapText="1"/>
    </xf>
    <xf numFmtId="3" fontId="39" fillId="0" borderId="0" xfId="46" applyNumberFormat="1" applyFont="1" applyAlignment="1">
      <alignment vertical="center" wrapText="1"/>
    </xf>
    <xf numFmtId="3" fontId="5" fillId="3" borderId="6" xfId="1" applyNumberFormat="1" applyFont="1" applyFill="1" applyBorder="1" applyAlignment="1">
      <alignment horizontal="center" vertical="top" wrapText="1"/>
    </xf>
    <xf numFmtId="3" fontId="5" fillId="3" borderId="7" xfId="1" applyNumberFormat="1" applyFont="1" applyFill="1" applyBorder="1" applyAlignment="1">
      <alignment horizontal="center" vertical="top" wrapText="1"/>
    </xf>
    <xf numFmtId="3" fontId="5" fillId="3" borderId="8" xfId="1" applyNumberFormat="1" applyFont="1" applyFill="1" applyBorder="1" applyAlignment="1">
      <alignment horizontal="center" vertical="top" wrapText="1"/>
    </xf>
    <xf numFmtId="3" fontId="5" fillId="4" borderId="6" xfId="0" applyNumberFormat="1" applyFont="1" applyFill="1" applyBorder="1" applyAlignment="1">
      <alignment horizontal="center" vertical="top" wrapText="1"/>
    </xf>
    <xf numFmtId="0" fontId="0" fillId="0" borderId="7" xfId="0" applyBorder="1" applyAlignment="1">
      <alignment wrapText="1"/>
    </xf>
    <xf numFmtId="0" fontId="0" fillId="0" borderId="11" xfId="0" applyBorder="1" applyAlignment="1">
      <alignment wrapText="1"/>
    </xf>
    <xf numFmtId="0" fontId="9" fillId="0" borderId="0" xfId="45" applyFont="1" applyAlignment="1">
      <alignment horizontal="right" vertical="center" wrapText="1"/>
    </xf>
    <xf numFmtId="0" fontId="31" fillId="0" borderId="0" xfId="0" applyFont="1" applyAlignment="1">
      <alignment horizontal="center" wrapText="1"/>
    </xf>
    <xf numFmtId="3" fontId="5" fillId="3" borderId="6" xfId="1" applyNumberFormat="1" applyFont="1" applyFill="1" applyBorder="1" applyAlignment="1">
      <alignment horizontal="center" vertical="top"/>
    </xf>
    <xf numFmtId="3" fontId="5" fillId="3" borderId="7" xfId="1" applyNumberFormat="1" applyFont="1" applyFill="1" applyBorder="1" applyAlignment="1">
      <alignment horizontal="center" vertical="top"/>
    </xf>
    <xf numFmtId="3" fontId="5" fillId="3" borderId="8" xfId="1" applyNumberFormat="1" applyFont="1" applyFill="1" applyBorder="1" applyAlignment="1">
      <alignment horizontal="center" vertical="top"/>
    </xf>
    <xf numFmtId="0" fontId="31" fillId="0" borderId="0" xfId="0" applyFont="1" applyAlignment="1">
      <alignment horizontal="center" vertical="center" wrapText="1"/>
    </xf>
    <xf numFmtId="0" fontId="9" fillId="0" borderId="0" xfId="45" applyFont="1" applyAlignment="1">
      <alignment horizontal="right" wrapText="1"/>
    </xf>
    <xf numFmtId="0" fontId="33" fillId="0" borderId="0" xfId="45" applyFont="1" applyAlignment="1">
      <alignment horizontal="right" wrapText="1"/>
    </xf>
    <xf numFmtId="0" fontId="29" fillId="0" borderId="0" xfId="45" applyFont="1" applyAlignment="1">
      <alignment horizontal="center" wrapText="1"/>
    </xf>
    <xf numFmtId="0" fontId="23" fillId="0" borderId="0" xfId="44" applyFont="1" applyAlignment="1">
      <alignment horizontal="left" vertical="center" wrapText="1"/>
    </xf>
    <xf numFmtId="0" fontId="29" fillId="0" borderId="9" xfId="44" applyFont="1" applyBorder="1" applyAlignment="1">
      <alignment horizontal="left" vertical="center" wrapText="1"/>
    </xf>
    <xf numFmtId="0" fontId="29" fillId="0" borderId="9" xfId="44" applyFont="1" applyBorder="1" applyAlignment="1">
      <alignment horizontal="left"/>
    </xf>
    <xf numFmtId="0" fontId="29" fillId="9" borderId="10" xfId="44" applyFont="1" applyFill="1" applyBorder="1" applyAlignment="1">
      <alignment horizontal="right"/>
    </xf>
    <xf numFmtId="0" fontId="29" fillId="9" borderId="11" xfId="44" applyFont="1" applyFill="1" applyBorder="1" applyAlignment="1">
      <alignment horizontal="right"/>
    </xf>
    <xf numFmtId="0" fontId="18" fillId="0" borderId="0" xfId="45" applyFont="1" applyAlignment="1">
      <alignment horizontal="right" vertical="center" wrapText="1"/>
    </xf>
    <xf numFmtId="0" fontId="29" fillId="0" borderId="0" xfId="44" applyFont="1" applyAlignment="1">
      <alignment horizontal="center" vertical="center" wrapText="1"/>
    </xf>
    <xf numFmtId="0" fontId="21" fillId="0" borderId="0" xfId="44" applyFont="1" applyAlignment="1">
      <alignment horizontal="left" wrapText="1"/>
    </xf>
    <xf numFmtId="0" fontId="18" fillId="0" borderId="0" xfId="44" applyFont="1" applyAlignment="1">
      <alignment horizontal="left" vertical="center" wrapText="1"/>
    </xf>
  </cellXfs>
  <cellStyles count="47">
    <cellStyle name="Comma" xfId="1" builtinId="3"/>
    <cellStyle name="Comma 2" xfId="12" xr:uid="{69B1188F-7574-4383-B9F4-BE32975D603B}"/>
    <cellStyle name="Comma 2 2" xfId="31" xr:uid="{56144EFB-CBD3-4A6B-AD2C-3C85A35D3FB6}"/>
    <cellStyle name="Comma 3" xfId="22" xr:uid="{02A0B2B9-77B0-45C8-A13A-B42E0CE809D6}"/>
    <cellStyle name="Normal" xfId="0" builtinId="0"/>
    <cellStyle name="Normal 10 2" xfId="21" xr:uid="{6AECBED1-D16A-47F6-A9DB-5B32E64BCAD3}"/>
    <cellStyle name="Normal 10 2 2" xfId="28" xr:uid="{40AA7CFF-FA8E-4D55-909F-5A0E0A1776BA}"/>
    <cellStyle name="Normal 2" xfId="2" xr:uid="{0B1E5AB8-F7F0-487F-9F3A-34870BC62D5D}"/>
    <cellStyle name="Normal 2 2" xfId="5" xr:uid="{EC791C22-7058-45D1-8810-2B100C93FDA2}"/>
    <cellStyle name="Normal 2 2 2" xfId="15" xr:uid="{5F13C588-19C3-4A24-B027-C486CAC42B86}"/>
    <cellStyle name="Normal 2 2 2 2" xfId="26" xr:uid="{429F20F5-ECFF-4E5F-A4EE-A031F6F4B79E}"/>
    <cellStyle name="Normal 2 3" xfId="10" xr:uid="{67F474CF-3837-435B-8FC2-69D5C87E0A2C}"/>
    <cellStyle name="Normal 2 3 2" xfId="32" xr:uid="{FF2F7670-F088-4706-92EA-33C651601E99}"/>
    <cellStyle name="Normal 2 3 3" xfId="17" xr:uid="{2678C098-E951-4174-8523-1426A18C7E1D}"/>
    <cellStyle name="Normal 2 4" xfId="9" xr:uid="{D132662F-5F35-431A-AD82-08E13F974305}"/>
    <cellStyle name="Normal 2 4 2" xfId="41" xr:uid="{386B2181-1CBE-4861-963E-57B51D3B55AE}"/>
    <cellStyle name="Normal 2 5" xfId="4" xr:uid="{0C4B5E45-3D6B-4FB0-AF48-7724B9F769ED}"/>
    <cellStyle name="Normal 3" xfId="14" xr:uid="{0914E319-98C4-489B-A0C1-1E1D88D2DF09}"/>
    <cellStyle name="Normal 3 11" xfId="25" xr:uid="{AA3F9F6A-20CE-4242-89D5-8C842FF3EA23}"/>
    <cellStyle name="Normal 3 2" xfId="11" xr:uid="{6BCFB03B-5D78-4DFF-9803-63939DA2753D}"/>
    <cellStyle name="Normal 3 3" xfId="36" xr:uid="{81371649-5212-4410-BC9A-01B542E5C7F9}"/>
    <cellStyle name="Normal 3 3 2" xfId="39" xr:uid="{D8CE378C-9916-4605-9D68-DF67DB93932C}"/>
    <cellStyle name="Normal 3 3 2 2" xfId="45" xr:uid="{7E0A8AF8-B143-4BAA-8825-002EF3EE5202}"/>
    <cellStyle name="Normal 3 4" xfId="37" xr:uid="{F1978A36-B5C3-4D1E-BD9D-6A640FC276A5}"/>
    <cellStyle name="Normal 3 5" xfId="20" xr:uid="{5DB5B8A5-82D6-4145-A4CD-2BF8500FBAEE}"/>
    <cellStyle name="Normal 4" xfId="19" xr:uid="{1D1DB57F-0137-4D3F-9335-7ABD423395EA}"/>
    <cellStyle name="Normal 4 2" xfId="33" xr:uid="{ACA78A22-7FFA-44CF-AFC4-BC1D3D8BC736}"/>
    <cellStyle name="Normal 4 26" xfId="40" xr:uid="{2A49DD40-2451-4F33-813B-2944C6BAEA4D}"/>
    <cellStyle name="Normal 5" xfId="34" xr:uid="{F4E51097-44A6-4BFF-9DDC-9058D98B3D21}"/>
    <cellStyle name="Normal 5 2" xfId="35" xr:uid="{5AEFDB14-180B-4287-A818-E511A02B0BD8}"/>
    <cellStyle name="Normal 51" xfId="29" xr:uid="{4F3C0AAA-94C6-4E1F-916A-3AC5DE4C7E5B}"/>
    <cellStyle name="Normal 6" xfId="16" xr:uid="{AD5DAB49-B71B-4FC5-AE00-656EF3CD822E}"/>
    <cellStyle name="Normal 62" xfId="27" xr:uid="{8D862589-3E03-411B-A42F-A5301E866AC3}"/>
    <cellStyle name="Normal 7" xfId="43" xr:uid="{C2E4B6E0-E8E3-4117-AF70-103499F66B64}"/>
    <cellStyle name="Normal 7 2" xfId="46" xr:uid="{3B97E085-0801-4919-A97E-781075C265EB}"/>
    <cellStyle name="Normal 76" xfId="38" xr:uid="{D56B05EE-CA64-4081-9520-0443FF514A12}"/>
    <cellStyle name="Normal 8" xfId="44" xr:uid="{12031FFF-128E-4063-A7E8-15CE8090DAB0}"/>
    <cellStyle name="Normal_Sheet1 2 2 2" xfId="3" xr:uid="{BDCEDC9A-FC30-4E1E-9169-D4998EC3722E}"/>
    <cellStyle name="Parastais 3" xfId="13" xr:uid="{C9E3FCD0-B4FC-46DA-9FBC-3F1D159972F9}"/>
    <cellStyle name="Parasts 2" xfId="6" xr:uid="{BF0D49B9-BCD5-47D9-9CB9-F288F965B2FC}"/>
    <cellStyle name="Parasts 2 2" xfId="8" xr:uid="{FA9E662F-6282-4169-9113-EF4F1BB3E4FD}"/>
    <cellStyle name="Parasts 2 3" xfId="23" xr:uid="{22DA1E91-1FC0-4F54-BC72-7521A2DDF1E3}"/>
    <cellStyle name="Parasts 3" xfId="7" xr:uid="{7B32849D-0C00-41DD-8701-01EDF603FC05}"/>
    <cellStyle name="Parasts 3 2" xfId="24" xr:uid="{86A72B00-7917-45B7-A371-9B2C933D9EF0}"/>
    <cellStyle name="Parasts 4" xfId="30" xr:uid="{4D901203-2F87-47AB-9B25-CEDF01A7AA29}"/>
    <cellStyle name="Parasts 5" xfId="42" xr:uid="{254D8FD9-80F7-4A94-9571-DC582D3B2528}"/>
    <cellStyle name="Percent 2" xfId="18" xr:uid="{102F893A-979E-456E-A7BD-4DC0C38B176F}"/>
  </cellStyles>
  <dxfs count="1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87D0C-55C6-49F3-BB0D-018EAA1A99FD}">
  <sheetPr>
    <tabColor rgb="FF0070C0"/>
  </sheetPr>
  <dimension ref="A1:I144"/>
  <sheetViews>
    <sheetView tabSelected="1" topLeftCell="A76" zoomScale="70" zoomScaleNormal="70" workbookViewId="0">
      <selection activeCell="B90" sqref="B90"/>
    </sheetView>
  </sheetViews>
  <sheetFormatPr defaultColWidth="9" defaultRowHeight="15.75" x14ac:dyDescent="0.25"/>
  <cols>
    <col min="1" max="1" width="6.375" style="30" customWidth="1"/>
    <col min="2" max="2" width="91.375" style="30" customWidth="1"/>
    <col min="3" max="5" width="16.5" style="30" customWidth="1"/>
    <col min="6" max="8" width="16.625" style="30" customWidth="1"/>
    <col min="9" max="9" width="11.875" style="30" bestFit="1" customWidth="1"/>
    <col min="10" max="16384" width="9" style="30"/>
  </cols>
  <sheetData>
    <row r="1" spans="1:8" ht="18.75" x14ac:dyDescent="0.3">
      <c r="E1" s="108"/>
      <c r="F1" s="108"/>
      <c r="G1" s="108"/>
      <c r="H1" s="127" t="s">
        <v>208</v>
      </c>
    </row>
    <row r="2" spans="1:8" ht="41.25" customHeight="1" x14ac:dyDescent="0.25">
      <c r="C2" s="187" t="s">
        <v>251</v>
      </c>
      <c r="D2" s="187"/>
      <c r="E2" s="187"/>
      <c r="F2" s="187"/>
      <c r="G2" s="187"/>
      <c r="H2" s="187"/>
    </row>
    <row r="3" spans="1:8" x14ac:dyDescent="0.25">
      <c r="F3" s="126"/>
      <c r="G3" s="126"/>
      <c r="H3" s="126"/>
    </row>
    <row r="4" spans="1:8" ht="20.25" x14ac:dyDescent="0.3">
      <c r="B4" s="188" t="s">
        <v>209</v>
      </c>
      <c r="C4" s="188"/>
      <c r="D4" s="188"/>
      <c r="E4" s="188"/>
      <c r="F4" s="188"/>
      <c r="G4" s="188"/>
      <c r="H4" s="188"/>
    </row>
    <row r="5" spans="1:8" ht="16.5" thickBot="1" x14ac:dyDescent="0.3">
      <c r="F5" s="126"/>
      <c r="G5" s="126"/>
      <c r="H5" s="126"/>
    </row>
    <row r="6" spans="1:8" ht="18.75" x14ac:dyDescent="0.25">
      <c r="A6" s="40"/>
      <c r="B6" s="41"/>
      <c r="C6" s="42" t="s">
        <v>0</v>
      </c>
      <c r="D6" s="43" t="s">
        <v>1</v>
      </c>
      <c r="E6" s="44" t="s">
        <v>13</v>
      </c>
      <c r="F6" s="45" t="s">
        <v>0</v>
      </c>
      <c r="G6" s="7" t="s">
        <v>1</v>
      </c>
      <c r="H6" s="8" t="s">
        <v>13</v>
      </c>
    </row>
    <row r="7" spans="1:8" ht="62.45" customHeight="1" x14ac:dyDescent="0.3">
      <c r="A7" s="40"/>
      <c r="B7" s="46"/>
      <c r="C7" s="181" t="s">
        <v>147</v>
      </c>
      <c r="D7" s="182"/>
      <c r="E7" s="183"/>
      <c r="F7" s="184" t="s">
        <v>143</v>
      </c>
      <c r="G7" s="185"/>
      <c r="H7" s="186"/>
    </row>
    <row r="8" spans="1:8" ht="18.75" x14ac:dyDescent="0.25">
      <c r="B8" s="39" t="s">
        <v>66</v>
      </c>
      <c r="C8" s="47">
        <v>215100000</v>
      </c>
      <c r="D8" s="47">
        <v>444200000</v>
      </c>
      <c r="E8" s="47">
        <v>408000000</v>
      </c>
      <c r="F8" s="60"/>
      <c r="G8" s="49"/>
      <c r="H8" s="49"/>
    </row>
    <row r="9" spans="1:8" ht="18.75" x14ac:dyDescent="0.25">
      <c r="B9" s="53"/>
      <c r="C9" s="54"/>
      <c r="D9" s="54"/>
      <c r="E9" s="54"/>
      <c r="F9" s="54"/>
    </row>
    <row r="10" spans="1:8" ht="18.75" x14ac:dyDescent="0.3">
      <c r="A10" s="50">
        <v>1</v>
      </c>
      <c r="B10" s="55" t="s">
        <v>254</v>
      </c>
      <c r="C10" s="29">
        <f>'2_piel_neatkarigās'!C10</f>
        <v>15977300</v>
      </c>
      <c r="D10" s="29">
        <f>'2_piel_neatkarigās'!D10</f>
        <v>17769084</v>
      </c>
      <c r="E10" s="29">
        <f>'2_piel_neatkarigās'!E10</f>
        <v>18126522</v>
      </c>
      <c r="F10" s="29">
        <f>'2_piel_neatkarigās'!F10</f>
        <v>4869000</v>
      </c>
      <c r="G10" s="58">
        <f>'2_piel_neatkarigās'!G10</f>
        <v>9210687</v>
      </c>
      <c r="H10" s="58">
        <f>'2_piel_neatkarigās'!H10</f>
        <v>0</v>
      </c>
    </row>
    <row r="11" spans="1:8" ht="18.75" x14ac:dyDescent="0.3">
      <c r="A11" s="50">
        <f>A10+1</f>
        <v>2</v>
      </c>
      <c r="B11" s="55" t="s">
        <v>243</v>
      </c>
      <c r="C11" s="29">
        <f>'3_piel_drošība'!C10</f>
        <v>4816578</v>
      </c>
      <c r="D11" s="29">
        <f>'3_piel_drošība'!D10</f>
        <v>9230373</v>
      </c>
      <c r="E11" s="29">
        <f>'3_piel_drošība'!E10</f>
        <v>12600670</v>
      </c>
      <c r="F11" s="29">
        <f>'3_piel_drošība'!F10</f>
        <v>29079919</v>
      </c>
      <c r="G11" s="58">
        <f>'3_piel_drošība'!G10</f>
        <v>48084475</v>
      </c>
      <c r="H11" s="58">
        <f>'3_piel_drošība'!H10</f>
        <v>8970425</v>
      </c>
    </row>
    <row r="12" spans="1:8" ht="37.5" x14ac:dyDescent="0.3">
      <c r="A12" s="50">
        <f t="shared" ref="A12:A75" si="0">A11+1</f>
        <v>3</v>
      </c>
      <c r="B12" s="28" t="s">
        <v>244</v>
      </c>
      <c r="C12" s="29">
        <v>25814194</v>
      </c>
      <c r="D12" s="29">
        <v>34511053</v>
      </c>
      <c r="E12" s="29">
        <v>34511053</v>
      </c>
      <c r="F12" s="29"/>
      <c r="G12" s="52"/>
      <c r="H12" s="52"/>
    </row>
    <row r="13" spans="1:8" ht="18.75" x14ac:dyDescent="0.3">
      <c r="A13" s="50">
        <f t="shared" si="0"/>
        <v>4</v>
      </c>
      <c r="B13" s="28" t="s">
        <v>74</v>
      </c>
      <c r="C13" s="29"/>
      <c r="D13" s="29"/>
      <c r="E13" s="29"/>
      <c r="F13" s="29">
        <f>102000000-30000000</f>
        <v>72000000</v>
      </c>
      <c r="G13" s="52"/>
      <c r="H13" s="52"/>
    </row>
    <row r="14" spans="1:8" ht="18.75" x14ac:dyDescent="0.3">
      <c r="A14" s="50">
        <f t="shared" si="0"/>
        <v>5</v>
      </c>
      <c r="B14" s="56"/>
      <c r="C14" s="32"/>
      <c r="D14" s="32"/>
      <c r="E14" s="32"/>
      <c r="F14" s="32"/>
      <c r="G14" s="48"/>
      <c r="H14" s="48"/>
    </row>
    <row r="15" spans="1:8" ht="18.75" x14ac:dyDescent="0.3">
      <c r="A15" s="50">
        <f t="shared" si="0"/>
        <v>6</v>
      </c>
      <c r="B15" s="28" t="s">
        <v>145</v>
      </c>
      <c r="C15" s="29">
        <f t="shared" ref="C15:H15" si="1">SUM(C16:C25)</f>
        <v>10901267</v>
      </c>
      <c r="D15" s="29">
        <f t="shared" si="1"/>
        <v>12101275</v>
      </c>
      <c r="E15" s="29">
        <f t="shared" si="1"/>
        <v>16740907</v>
      </c>
      <c r="F15" s="29">
        <f t="shared" si="1"/>
        <v>0</v>
      </c>
      <c r="G15" s="29">
        <f t="shared" si="1"/>
        <v>0</v>
      </c>
      <c r="H15" s="29">
        <f t="shared" si="1"/>
        <v>0</v>
      </c>
    </row>
    <row r="16" spans="1:8" ht="37.5" x14ac:dyDescent="0.3">
      <c r="A16" s="50">
        <f t="shared" si="0"/>
        <v>7</v>
      </c>
      <c r="B16" s="178" t="s">
        <v>75</v>
      </c>
      <c r="C16" s="23">
        <v>1169000</v>
      </c>
      <c r="D16" s="23">
        <v>1414000</v>
      </c>
      <c r="E16" s="23">
        <v>1414000</v>
      </c>
      <c r="F16" s="32"/>
      <c r="G16" s="48"/>
      <c r="H16" s="48"/>
    </row>
    <row r="17" spans="1:9" ht="37.5" x14ac:dyDescent="0.3">
      <c r="A17" s="50">
        <f t="shared" si="0"/>
        <v>8</v>
      </c>
      <c r="B17" s="178" t="s">
        <v>246</v>
      </c>
      <c r="C17" s="23">
        <v>999930</v>
      </c>
      <c r="D17" s="23">
        <v>1119785</v>
      </c>
      <c r="E17" s="23">
        <v>1301580</v>
      </c>
      <c r="F17" s="32"/>
      <c r="G17" s="48"/>
      <c r="H17" s="48"/>
    </row>
    <row r="18" spans="1:9" ht="18.75" x14ac:dyDescent="0.25">
      <c r="A18" s="50">
        <f t="shared" si="0"/>
        <v>9</v>
      </c>
      <c r="B18" s="69" t="s">
        <v>76</v>
      </c>
      <c r="C18" s="23">
        <v>512641</v>
      </c>
      <c r="D18" s="23">
        <v>869510</v>
      </c>
      <c r="E18" s="23">
        <v>4368969</v>
      </c>
      <c r="F18" s="23"/>
      <c r="G18" s="23"/>
      <c r="H18" s="23"/>
    </row>
    <row r="19" spans="1:9" ht="18.75" x14ac:dyDescent="0.3">
      <c r="A19" s="50">
        <f t="shared" si="0"/>
        <v>10</v>
      </c>
      <c r="B19" s="51" t="s">
        <v>78</v>
      </c>
      <c r="C19" s="36">
        <v>723869</v>
      </c>
      <c r="D19" s="36">
        <v>1123379</v>
      </c>
      <c r="E19" s="36">
        <v>1920758</v>
      </c>
      <c r="F19" s="33"/>
      <c r="G19" s="51"/>
      <c r="H19" s="51"/>
    </row>
    <row r="20" spans="1:9" ht="18.75" x14ac:dyDescent="0.3">
      <c r="A20" s="50">
        <f t="shared" si="0"/>
        <v>11</v>
      </c>
      <c r="B20" s="51" t="s">
        <v>111</v>
      </c>
      <c r="C20" s="36">
        <v>297950</v>
      </c>
      <c r="D20" s="36">
        <v>297950</v>
      </c>
      <c r="E20" s="36">
        <v>297950</v>
      </c>
      <c r="F20" s="33"/>
      <c r="G20" s="51"/>
      <c r="H20" s="51"/>
    </row>
    <row r="21" spans="1:9" ht="56.25" x14ac:dyDescent="0.25">
      <c r="A21" s="50">
        <f t="shared" si="0"/>
        <v>12</v>
      </c>
      <c r="B21" s="85" t="s">
        <v>186</v>
      </c>
      <c r="C21" s="23">
        <v>28661</v>
      </c>
      <c r="D21" s="23">
        <v>34774</v>
      </c>
      <c r="E21" s="23">
        <v>34774</v>
      </c>
      <c r="F21" s="33"/>
      <c r="G21" s="48"/>
      <c r="H21" s="48"/>
    </row>
    <row r="22" spans="1:9" ht="18.75" x14ac:dyDescent="0.25">
      <c r="A22" s="50">
        <f t="shared" si="0"/>
        <v>13</v>
      </c>
      <c r="B22" s="85" t="s">
        <v>79</v>
      </c>
      <c r="C22" s="26">
        <v>742026</v>
      </c>
      <c r="D22" s="26">
        <v>986333</v>
      </c>
      <c r="E22" s="26">
        <v>1147332</v>
      </c>
      <c r="F22" s="33"/>
      <c r="G22" s="48"/>
      <c r="H22" s="48"/>
    </row>
    <row r="23" spans="1:9" ht="37.5" x14ac:dyDescent="0.25">
      <c r="A23" s="50">
        <f t="shared" si="0"/>
        <v>14</v>
      </c>
      <c r="B23" s="85" t="s">
        <v>187</v>
      </c>
      <c r="C23" s="26">
        <v>408698</v>
      </c>
      <c r="D23" s="26">
        <v>596048</v>
      </c>
      <c r="E23" s="26">
        <v>596048</v>
      </c>
      <c r="F23" s="33"/>
      <c r="G23" s="48"/>
      <c r="H23" s="48"/>
    </row>
    <row r="24" spans="1:9" ht="37.5" x14ac:dyDescent="0.25">
      <c r="A24" s="50">
        <f t="shared" si="0"/>
        <v>15</v>
      </c>
      <c r="B24" s="85" t="s">
        <v>141</v>
      </c>
      <c r="C24" s="23">
        <v>5659496</v>
      </c>
      <c r="D24" s="23">
        <v>5659496</v>
      </c>
      <c r="E24" s="23">
        <v>5659496</v>
      </c>
      <c r="F24" s="33"/>
      <c r="G24" s="48"/>
      <c r="H24" s="48"/>
    </row>
    <row r="25" spans="1:9" ht="37.5" x14ac:dyDescent="0.25">
      <c r="A25" s="50">
        <f t="shared" si="0"/>
        <v>16</v>
      </c>
      <c r="B25" s="85" t="s">
        <v>175</v>
      </c>
      <c r="C25" s="23">
        <v>358996</v>
      </c>
      <c r="D25" s="23"/>
      <c r="E25" s="23"/>
      <c r="F25" s="33"/>
      <c r="G25" s="48"/>
      <c r="H25" s="48"/>
    </row>
    <row r="26" spans="1:9" ht="18.75" x14ac:dyDescent="0.25">
      <c r="A26" s="50">
        <f t="shared" si="0"/>
        <v>17</v>
      </c>
      <c r="B26" s="66"/>
      <c r="C26" s="67"/>
      <c r="D26" s="67"/>
      <c r="E26" s="67"/>
      <c r="F26" s="68"/>
    </row>
    <row r="27" spans="1:9" ht="18.75" x14ac:dyDescent="0.25">
      <c r="A27" s="50">
        <f t="shared" si="0"/>
        <v>18</v>
      </c>
      <c r="B27" s="77" t="s">
        <v>77</v>
      </c>
      <c r="C27" s="29">
        <f>C28+C29+C30+C31+C38+C39+C40+C41+C42+C43+C44+C45+C46+C47+C48+C49+C50+C51+C37</f>
        <v>131906731</v>
      </c>
      <c r="D27" s="29">
        <f t="shared" ref="D27:F27" si="2">D28+D29+D30+D31+D38+D39+D40+D41+D42+D43+D44+D45+D46+D47+D48+D49+D50+D51+D37</f>
        <v>186695569</v>
      </c>
      <c r="E27" s="29">
        <f t="shared" si="2"/>
        <v>186636914</v>
      </c>
      <c r="F27" s="29">
        <f t="shared" si="2"/>
        <v>247105406</v>
      </c>
      <c r="G27" s="29">
        <f>G28+G29+G30+G31+G38+G39+G40+G41+G42+G43+G44+G45+G46+G47+G48+G49+G50+G51+G37</f>
        <v>326593048</v>
      </c>
      <c r="H27" s="29">
        <f>H28+H29+H30+H31+H38+H39+H40+H41+H42+H43+H44+H45+H46+H47+H48+H49+H50+H51+H37</f>
        <v>341039485</v>
      </c>
      <c r="I27" s="106"/>
    </row>
    <row r="28" spans="1:9" ht="18.75" x14ac:dyDescent="0.3">
      <c r="A28" s="50">
        <f t="shared" si="0"/>
        <v>19</v>
      </c>
      <c r="B28" s="70" t="s">
        <v>144</v>
      </c>
      <c r="C28" s="23">
        <v>10345725</v>
      </c>
      <c r="D28" s="23">
        <v>20000000</v>
      </c>
      <c r="E28" s="23">
        <v>20000000</v>
      </c>
      <c r="F28" s="33"/>
      <c r="G28" s="51"/>
      <c r="H28" s="51"/>
    </row>
    <row r="29" spans="1:9" ht="37.5" x14ac:dyDescent="0.3">
      <c r="A29" s="50">
        <f t="shared" si="0"/>
        <v>20</v>
      </c>
      <c r="B29" s="70" t="s">
        <v>184</v>
      </c>
      <c r="C29" s="23">
        <f>6000000+570885</f>
        <v>6570885</v>
      </c>
      <c r="D29" s="23">
        <v>3070149</v>
      </c>
      <c r="E29" s="23"/>
      <c r="F29" s="33"/>
      <c r="G29" s="51"/>
      <c r="H29" s="51"/>
      <c r="I29" s="106"/>
    </row>
    <row r="30" spans="1:9" ht="18.75" x14ac:dyDescent="0.3">
      <c r="A30" s="50">
        <f t="shared" si="0"/>
        <v>21</v>
      </c>
      <c r="B30" s="85" t="s">
        <v>188</v>
      </c>
      <c r="C30" s="23">
        <f>2500000+710000</f>
        <v>3210000</v>
      </c>
      <c r="D30" s="23"/>
      <c r="E30" s="23"/>
      <c r="F30" s="33"/>
      <c r="G30" s="51"/>
      <c r="H30" s="51"/>
    </row>
    <row r="31" spans="1:9" ht="18.75" x14ac:dyDescent="0.25">
      <c r="A31" s="50">
        <f t="shared" si="0"/>
        <v>22</v>
      </c>
      <c r="B31" s="70" t="s">
        <v>164</v>
      </c>
      <c r="C31" s="23">
        <f>C32+C33+C34+C35+C36</f>
        <v>29900000</v>
      </c>
      <c r="D31" s="23">
        <f t="shared" ref="D31:E31" si="3">D32+D33+D34+D35+D36</f>
        <v>44500000</v>
      </c>
      <c r="E31" s="23">
        <f t="shared" si="3"/>
        <v>47500000</v>
      </c>
      <c r="F31" s="23">
        <f t="shared" ref="F31:H31" si="4">F32+F33+F34+F35</f>
        <v>0</v>
      </c>
      <c r="G31" s="23">
        <f t="shared" si="4"/>
        <v>0</v>
      </c>
      <c r="H31" s="23">
        <f t="shared" si="4"/>
        <v>0</v>
      </c>
    </row>
    <row r="32" spans="1:9" ht="18.75" x14ac:dyDescent="0.25">
      <c r="A32" s="50">
        <f t="shared" si="0"/>
        <v>23</v>
      </c>
      <c r="B32" s="177" t="s">
        <v>80</v>
      </c>
      <c r="C32" s="73">
        <v>7600000</v>
      </c>
      <c r="D32" s="73">
        <v>13200000</v>
      </c>
      <c r="E32" s="73">
        <v>15200000</v>
      </c>
      <c r="F32" s="74"/>
      <c r="G32" s="72"/>
      <c r="H32" s="72"/>
    </row>
    <row r="33" spans="1:8" ht="18.75" x14ac:dyDescent="0.25">
      <c r="A33" s="50">
        <f t="shared" si="0"/>
        <v>24</v>
      </c>
      <c r="B33" s="177" t="s">
        <v>68</v>
      </c>
      <c r="C33" s="73">
        <v>1500000</v>
      </c>
      <c r="D33" s="73">
        <v>3500000</v>
      </c>
      <c r="E33" s="73">
        <v>4500000</v>
      </c>
      <c r="F33" s="74"/>
      <c r="G33" s="72"/>
      <c r="H33" s="72"/>
    </row>
    <row r="34" spans="1:8" ht="18.75" x14ac:dyDescent="0.25">
      <c r="A34" s="50">
        <f t="shared" si="0"/>
        <v>25</v>
      </c>
      <c r="B34" s="177" t="s">
        <v>81</v>
      </c>
      <c r="C34" s="73">
        <v>8800000</v>
      </c>
      <c r="D34" s="73">
        <v>8800000</v>
      </c>
      <c r="E34" s="73">
        <v>8800000</v>
      </c>
      <c r="F34" s="75"/>
      <c r="G34" s="76"/>
      <c r="H34" s="76"/>
    </row>
    <row r="35" spans="1:8" ht="18.75" x14ac:dyDescent="0.25">
      <c r="A35" s="50">
        <f t="shared" si="0"/>
        <v>26</v>
      </c>
      <c r="B35" s="177" t="s">
        <v>150</v>
      </c>
      <c r="C35" s="73">
        <v>2000000</v>
      </c>
      <c r="D35" s="73">
        <v>4000000</v>
      </c>
      <c r="E35" s="73">
        <v>4000000</v>
      </c>
      <c r="F35" s="75"/>
      <c r="G35" s="76"/>
      <c r="H35" s="76"/>
    </row>
    <row r="36" spans="1:8" ht="18.75" x14ac:dyDescent="0.25">
      <c r="A36" s="50">
        <f t="shared" si="0"/>
        <v>27</v>
      </c>
      <c r="B36" s="177" t="s">
        <v>165</v>
      </c>
      <c r="C36" s="73">
        <v>10000000</v>
      </c>
      <c r="D36" s="73">
        <v>15000000</v>
      </c>
      <c r="E36" s="73">
        <v>15000000</v>
      </c>
      <c r="F36" s="75"/>
      <c r="G36" s="76"/>
      <c r="H36" s="76"/>
    </row>
    <row r="37" spans="1:8" ht="18.75" x14ac:dyDescent="0.3">
      <c r="A37" s="50">
        <f t="shared" si="0"/>
        <v>28</v>
      </c>
      <c r="B37" s="178" t="s">
        <v>189</v>
      </c>
      <c r="C37" s="23">
        <v>18382753</v>
      </c>
      <c r="D37" s="23">
        <v>18382753</v>
      </c>
      <c r="E37" s="23">
        <v>18382753</v>
      </c>
      <c r="F37" s="33"/>
      <c r="G37" s="51"/>
      <c r="H37" s="51"/>
    </row>
    <row r="38" spans="1:8" ht="18.75" x14ac:dyDescent="0.3">
      <c r="A38" s="50">
        <f t="shared" si="0"/>
        <v>29</v>
      </c>
      <c r="B38" s="125" t="s">
        <v>190</v>
      </c>
      <c r="C38" s="23">
        <v>2383000</v>
      </c>
      <c r="D38" s="23">
        <v>3805500</v>
      </c>
      <c r="E38" s="23">
        <v>3807506</v>
      </c>
      <c r="F38" s="33"/>
      <c r="G38" s="51"/>
      <c r="H38" s="51"/>
    </row>
    <row r="39" spans="1:8" ht="18.75" x14ac:dyDescent="0.3">
      <c r="A39" s="50">
        <f t="shared" si="0"/>
        <v>30</v>
      </c>
      <c r="B39" s="85" t="s">
        <v>82</v>
      </c>
      <c r="C39" s="23"/>
      <c r="D39" s="23"/>
      <c r="E39" s="23"/>
      <c r="F39" s="33">
        <v>5110877</v>
      </c>
      <c r="G39" s="51"/>
      <c r="H39" s="51"/>
    </row>
    <row r="40" spans="1:8" ht="18.75" x14ac:dyDescent="0.3">
      <c r="A40" s="50">
        <f t="shared" si="0"/>
        <v>31</v>
      </c>
      <c r="B40" s="51" t="s">
        <v>83</v>
      </c>
      <c r="C40" s="23">
        <v>567846</v>
      </c>
      <c r="D40" s="23"/>
      <c r="E40" s="23"/>
      <c r="F40" s="33"/>
      <c r="G40" s="51"/>
      <c r="H40" s="51"/>
    </row>
    <row r="41" spans="1:8" ht="37.5" x14ac:dyDescent="0.3">
      <c r="A41" s="50">
        <f t="shared" si="0"/>
        <v>32</v>
      </c>
      <c r="B41" s="57" t="s">
        <v>166</v>
      </c>
      <c r="C41" s="23">
        <v>12626789</v>
      </c>
      <c r="D41" s="23">
        <v>19017434</v>
      </c>
      <c r="E41" s="23">
        <v>19026922</v>
      </c>
      <c r="F41" s="33"/>
      <c r="G41" s="48"/>
      <c r="H41" s="48"/>
    </row>
    <row r="42" spans="1:8" ht="18.75" x14ac:dyDescent="0.3">
      <c r="A42" s="50">
        <f t="shared" si="0"/>
        <v>33</v>
      </c>
      <c r="B42" s="71" t="s">
        <v>112</v>
      </c>
      <c r="C42" s="36">
        <v>30000000</v>
      </c>
      <c r="D42" s="36">
        <v>40000000</v>
      </c>
      <c r="E42" s="36">
        <v>40000000</v>
      </c>
      <c r="F42" s="33"/>
      <c r="G42" s="48"/>
      <c r="H42" s="48"/>
    </row>
    <row r="43" spans="1:8" ht="18.75" x14ac:dyDescent="0.3">
      <c r="A43" s="50">
        <f t="shared" si="0"/>
        <v>34</v>
      </c>
      <c r="B43" s="71" t="s">
        <v>148</v>
      </c>
      <c r="C43" s="36">
        <v>5000000</v>
      </c>
      <c r="D43" s="36">
        <v>5000000</v>
      </c>
      <c r="E43" s="36">
        <v>5000000</v>
      </c>
      <c r="F43" s="33"/>
      <c r="G43" s="48"/>
      <c r="H43" s="48"/>
    </row>
    <row r="44" spans="1:8" ht="18.75" x14ac:dyDescent="0.25">
      <c r="A44" s="50">
        <f t="shared" si="0"/>
        <v>35</v>
      </c>
      <c r="B44" s="85" t="s">
        <v>149</v>
      </c>
      <c r="C44" s="23"/>
      <c r="D44" s="23"/>
      <c r="E44" s="23"/>
      <c r="F44" s="33">
        <v>200000000</v>
      </c>
      <c r="G44" s="33">
        <v>200000000</v>
      </c>
      <c r="H44" s="33">
        <v>200000000</v>
      </c>
    </row>
    <row r="45" spans="1:8" ht="18.75" x14ac:dyDescent="0.3">
      <c r="A45" s="50">
        <f t="shared" si="0"/>
        <v>36</v>
      </c>
      <c r="B45" s="85" t="s">
        <v>151</v>
      </c>
      <c r="C45" s="36">
        <v>10000000</v>
      </c>
      <c r="D45" s="36">
        <v>30000000</v>
      </c>
      <c r="E45" s="36">
        <v>30000000</v>
      </c>
      <c r="F45" s="33"/>
      <c r="G45" s="48"/>
      <c r="H45" s="48"/>
    </row>
    <row r="46" spans="1:8" ht="37.5" x14ac:dyDescent="0.25">
      <c r="A46" s="50">
        <f t="shared" si="0"/>
        <v>37</v>
      </c>
      <c r="B46" s="85" t="s">
        <v>138</v>
      </c>
      <c r="C46" s="23">
        <v>1044733</v>
      </c>
      <c r="D46" s="23">
        <v>1044733</v>
      </c>
      <c r="E46" s="23">
        <v>1044733</v>
      </c>
      <c r="F46" s="33"/>
      <c r="G46" s="48"/>
      <c r="H46" s="48"/>
    </row>
    <row r="47" spans="1:8" ht="18.75" x14ac:dyDescent="0.25">
      <c r="A47" s="50">
        <f t="shared" si="0"/>
        <v>38</v>
      </c>
      <c r="B47" s="69" t="s">
        <v>152</v>
      </c>
      <c r="C47" s="23">
        <v>1875000</v>
      </c>
      <c r="D47" s="23">
        <v>1875000</v>
      </c>
      <c r="E47" s="23">
        <v>1875000</v>
      </c>
      <c r="F47" s="23"/>
      <c r="G47" s="23"/>
      <c r="H47" s="23"/>
    </row>
    <row r="48" spans="1:8" ht="18.75" x14ac:dyDescent="0.25">
      <c r="A48" s="50">
        <f t="shared" si="0"/>
        <v>39</v>
      </c>
      <c r="B48" s="85" t="s">
        <v>153</v>
      </c>
      <c r="C48" s="23"/>
      <c r="D48" s="23"/>
      <c r="E48" s="23"/>
      <c r="F48" s="23">
        <v>23070823</v>
      </c>
      <c r="G48" s="23">
        <v>78188135</v>
      </c>
      <c r="H48" s="23">
        <v>65046151</v>
      </c>
    </row>
    <row r="49" spans="1:8" ht="18.75" x14ac:dyDescent="0.3">
      <c r="A49" s="50">
        <f t="shared" si="0"/>
        <v>40</v>
      </c>
      <c r="B49" s="85" t="s">
        <v>168</v>
      </c>
      <c r="C49" s="23"/>
      <c r="D49" s="23"/>
      <c r="E49" s="23"/>
      <c r="F49" s="33">
        <v>3645459</v>
      </c>
      <c r="G49" s="36">
        <v>35958953</v>
      </c>
      <c r="H49" s="36">
        <v>63547374</v>
      </c>
    </row>
    <row r="50" spans="1:8" ht="37.5" x14ac:dyDescent="0.3">
      <c r="A50" s="50">
        <f t="shared" si="0"/>
        <v>41</v>
      </c>
      <c r="B50" s="51" t="s">
        <v>191</v>
      </c>
      <c r="C50" s="48"/>
      <c r="D50" s="48"/>
      <c r="E50" s="48"/>
      <c r="F50" s="36">
        <f>12445960/2</f>
        <v>6222980</v>
      </c>
      <c r="G50" s="36">
        <v>12445960</v>
      </c>
      <c r="H50" s="36">
        <v>12445960</v>
      </c>
    </row>
    <row r="51" spans="1:8" ht="18.75" x14ac:dyDescent="0.3">
      <c r="A51" s="50">
        <f t="shared" si="0"/>
        <v>42</v>
      </c>
      <c r="B51" s="51" t="s">
        <v>154</v>
      </c>
      <c r="C51" s="105">
        <f>C52+C53+C54+C55</f>
        <v>0</v>
      </c>
      <c r="D51" s="105">
        <f t="shared" ref="D51:E51" si="5">D52+D53+D54+D55</f>
        <v>0</v>
      </c>
      <c r="E51" s="105">
        <f t="shared" si="5"/>
        <v>0</v>
      </c>
      <c r="F51" s="105">
        <f>F52+F53+F54+F55+F56</f>
        <v>9055267</v>
      </c>
      <c r="G51" s="105">
        <f t="shared" ref="G51:H51" si="6">G52+G53+G54+G55+G56</f>
        <v>0</v>
      </c>
      <c r="H51" s="105">
        <f t="shared" si="6"/>
        <v>0</v>
      </c>
    </row>
    <row r="52" spans="1:8" ht="31.5" x14ac:dyDescent="0.25">
      <c r="A52" s="50">
        <f t="shared" si="0"/>
        <v>43</v>
      </c>
      <c r="B52" s="175" t="s">
        <v>155</v>
      </c>
      <c r="C52" s="118"/>
      <c r="D52" s="118"/>
      <c r="E52" s="118"/>
      <c r="F52" s="118">
        <v>4887615</v>
      </c>
      <c r="G52" s="118"/>
      <c r="H52" s="118"/>
    </row>
    <row r="53" spans="1:8" ht="18.75" x14ac:dyDescent="0.25">
      <c r="A53" s="50">
        <f t="shared" si="0"/>
        <v>44</v>
      </c>
      <c r="B53" s="175" t="s">
        <v>250</v>
      </c>
      <c r="C53" s="72"/>
      <c r="D53" s="72"/>
      <c r="E53" s="72"/>
      <c r="F53" s="118">
        <v>3475242</v>
      </c>
      <c r="G53" s="118"/>
      <c r="H53" s="118"/>
    </row>
    <row r="54" spans="1:8" ht="18.75" x14ac:dyDescent="0.25">
      <c r="A54" s="50">
        <f t="shared" si="0"/>
        <v>45</v>
      </c>
      <c r="B54" s="176" t="s">
        <v>192</v>
      </c>
      <c r="C54" s="120"/>
      <c r="D54" s="120"/>
      <c r="E54" s="120"/>
      <c r="F54" s="121">
        <v>259000</v>
      </c>
      <c r="G54" s="121"/>
      <c r="H54" s="121"/>
    </row>
    <row r="55" spans="1:8" ht="31.5" x14ac:dyDescent="0.25">
      <c r="A55" s="50">
        <f t="shared" si="0"/>
        <v>46</v>
      </c>
      <c r="B55" s="175" t="s">
        <v>158</v>
      </c>
      <c r="C55" s="76"/>
      <c r="D55" s="76"/>
      <c r="E55" s="76"/>
      <c r="F55" s="118">
        <v>33410</v>
      </c>
      <c r="G55" s="119"/>
      <c r="H55" s="119"/>
    </row>
    <row r="56" spans="1:8" ht="18.75" x14ac:dyDescent="0.25">
      <c r="A56" s="50">
        <f t="shared" si="0"/>
        <v>47</v>
      </c>
      <c r="B56" s="175" t="s">
        <v>193</v>
      </c>
      <c r="C56" s="76"/>
      <c r="D56" s="76"/>
      <c r="E56" s="76"/>
      <c r="F56" s="118">
        <v>400000</v>
      </c>
      <c r="G56" s="119"/>
      <c r="H56" s="119"/>
    </row>
    <row r="57" spans="1:8" ht="18.75" x14ac:dyDescent="0.25">
      <c r="A57" s="50">
        <f t="shared" si="0"/>
        <v>48</v>
      </c>
      <c r="B57" s="113"/>
      <c r="C57" s="115"/>
      <c r="D57" s="115"/>
      <c r="E57" s="115"/>
      <c r="F57" s="112"/>
      <c r="G57" s="116"/>
      <c r="H57" s="117"/>
    </row>
    <row r="58" spans="1:8" ht="18.75" x14ac:dyDescent="0.25">
      <c r="A58" s="50">
        <f t="shared" si="0"/>
        <v>49</v>
      </c>
      <c r="B58" s="38" t="s">
        <v>84</v>
      </c>
      <c r="C58" s="29">
        <f>C59+C62+C69+C73+C76+C79+C83+C89+C97+C100+C102+C104+C118+C124+C127</f>
        <v>166778889</v>
      </c>
      <c r="D58" s="29">
        <f t="shared" ref="D58:H58" si="7">D59+D62+D69+D73+D76+D79+D83+D89+D97+D100+D102+D104+D118+D124+D127</f>
        <v>231909897</v>
      </c>
      <c r="E58" s="29">
        <f t="shared" si="7"/>
        <v>231686000</v>
      </c>
      <c r="F58" s="29">
        <f t="shared" si="7"/>
        <v>1028896</v>
      </c>
      <c r="G58" s="29">
        <f t="shared" si="7"/>
        <v>632616</v>
      </c>
      <c r="H58" s="29">
        <f t="shared" si="7"/>
        <v>632616</v>
      </c>
    </row>
    <row r="59" spans="1:8" ht="18.75" x14ac:dyDescent="0.25">
      <c r="A59" s="50">
        <f t="shared" si="0"/>
        <v>50</v>
      </c>
      <c r="B59" s="92" t="s">
        <v>87</v>
      </c>
      <c r="C59" s="93">
        <f>SUM(C60:C61)</f>
        <v>455678</v>
      </c>
      <c r="D59" s="93">
        <f t="shared" ref="D59:H59" si="8">SUM(D60:D61)</f>
        <v>500084</v>
      </c>
      <c r="E59" s="93">
        <f t="shared" si="8"/>
        <v>491690</v>
      </c>
      <c r="F59" s="93">
        <f t="shared" si="8"/>
        <v>0</v>
      </c>
      <c r="G59" s="93">
        <f t="shared" si="8"/>
        <v>0</v>
      </c>
      <c r="H59" s="93">
        <f t="shared" si="8"/>
        <v>0</v>
      </c>
    </row>
    <row r="60" spans="1:8" ht="37.5" x14ac:dyDescent="0.25">
      <c r="A60" s="50">
        <f t="shared" si="0"/>
        <v>51</v>
      </c>
      <c r="B60" s="71" t="s">
        <v>107</v>
      </c>
      <c r="C60" s="23">
        <v>97135</v>
      </c>
      <c r="D60" s="23">
        <v>10200</v>
      </c>
      <c r="E60" s="23"/>
      <c r="F60" s="33"/>
      <c r="G60" s="48"/>
      <c r="H60" s="48"/>
    </row>
    <row r="61" spans="1:8" ht="56.25" x14ac:dyDescent="0.25">
      <c r="A61" s="50">
        <f t="shared" si="0"/>
        <v>52</v>
      </c>
      <c r="B61" s="71" t="s">
        <v>167</v>
      </c>
      <c r="C61" s="124">
        <v>358543</v>
      </c>
      <c r="D61" s="23">
        <v>489884</v>
      </c>
      <c r="E61" s="23">
        <v>491690</v>
      </c>
      <c r="F61" s="33"/>
      <c r="G61" s="48"/>
      <c r="H61" s="48"/>
    </row>
    <row r="62" spans="1:8" ht="18.75" x14ac:dyDescent="0.25">
      <c r="A62" s="50">
        <f t="shared" si="0"/>
        <v>53</v>
      </c>
      <c r="B62" s="94" t="s">
        <v>88</v>
      </c>
      <c r="C62" s="93">
        <f>SUM(C63:C68)</f>
        <v>8841580</v>
      </c>
      <c r="D62" s="93">
        <f t="shared" ref="D62:H62" si="9">SUM(D63:D68)</f>
        <v>6963352</v>
      </c>
      <c r="E62" s="93">
        <f t="shared" si="9"/>
        <v>7070865</v>
      </c>
      <c r="F62" s="93">
        <f t="shared" si="9"/>
        <v>0</v>
      </c>
      <c r="G62" s="93">
        <f t="shared" si="9"/>
        <v>0</v>
      </c>
      <c r="H62" s="93">
        <f t="shared" si="9"/>
        <v>0</v>
      </c>
    </row>
    <row r="63" spans="1:8" ht="37.5" x14ac:dyDescent="0.3">
      <c r="A63" s="50">
        <f t="shared" si="0"/>
        <v>54</v>
      </c>
      <c r="B63" s="51" t="s">
        <v>108</v>
      </c>
      <c r="C63" s="84">
        <v>2327558</v>
      </c>
      <c r="D63" s="84">
        <v>2603524</v>
      </c>
      <c r="E63" s="84">
        <v>2626526</v>
      </c>
      <c r="F63" s="32"/>
      <c r="G63" s="48"/>
      <c r="H63" s="48"/>
    </row>
    <row r="64" spans="1:8" ht="18.75" x14ac:dyDescent="0.3">
      <c r="A64" s="50">
        <f t="shared" si="0"/>
        <v>55</v>
      </c>
      <c r="B64" s="51" t="s">
        <v>89</v>
      </c>
      <c r="C64" s="36">
        <v>675318</v>
      </c>
      <c r="D64" s="36">
        <v>759828</v>
      </c>
      <c r="E64" s="36">
        <v>844339</v>
      </c>
      <c r="F64" s="32"/>
      <c r="G64" s="48"/>
      <c r="H64" s="48"/>
    </row>
    <row r="65" spans="1:9" ht="18.75" x14ac:dyDescent="0.3">
      <c r="A65" s="50">
        <f t="shared" si="0"/>
        <v>56</v>
      </c>
      <c r="B65" s="51" t="s">
        <v>160</v>
      </c>
      <c r="C65" s="36">
        <v>3000000</v>
      </c>
      <c r="D65" s="36">
        <v>3600000</v>
      </c>
      <c r="E65" s="36">
        <v>3600000</v>
      </c>
      <c r="F65" s="32"/>
      <c r="G65" s="48"/>
      <c r="H65" s="48"/>
    </row>
    <row r="66" spans="1:9" ht="18.75" x14ac:dyDescent="0.3">
      <c r="A66" s="50">
        <f t="shared" si="0"/>
        <v>57</v>
      </c>
      <c r="B66" s="51" t="s">
        <v>176</v>
      </c>
      <c r="C66" s="36">
        <v>200000</v>
      </c>
      <c r="D66" s="36"/>
      <c r="E66" s="36"/>
      <c r="F66" s="32"/>
      <c r="G66" s="48"/>
      <c r="H66" s="48"/>
    </row>
    <row r="67" spans="1:9" ht="18.75" x14ac:dyDescent="0.3">
      <c r="A67" s="50">
        <f t="shared" si="0"/>
        <v>58</v>
      </c>
      <c r="B67" s="51" t="s">
        <v>194</v>
      </c>
      <c r="C67" s="36">
        <v>448704</v>
      </c>
      <c r="D67" s="36"/>
      <c r="E67" s="36"/>
      <c r="F67" s="32"/>
      <c r="G67" s="48"/>
      <c r="H67" s="48"/>
    </row>
    <row r="68" spans="1:9" ht="18.75" x14ac:dyDescent="0.3">
      <c r="A68" s="50">
        <f t="shared" si="0"/>
        <v>59</v>
      </c>
      <c r="B68" s="51" t="s">
        <v>177</v>
      </c>
      <c r="C68" s="36">
        <v>2190000</v>
      </c>
      <c r="D68" s="36"/>
      <c r="E68" s="36"/>
      <c r="F68" s="32"/>
      <c r="G68" s="48"/>
      <c r="H68" s="48"/>
      <c r="I68" s="106"/>
    </row>
    <row r="69" spans="1:9" ht="18.75" x14ac:dyDescent="0.25">
      <c r="A69" s="50">
        <f t="shared" si="0"/>
        <v>60</v>
      </c>
      <c r="B69" s="95" t="s">
        <v>90</v>
      </c>
      <c r="C69" s="93">
        <f>SUM(C70:C72)</f>
        <v>7488496</v>
      </c>
      <c r="D69" s="93">
        <f t="shared" ref="D69:H69" si="10">SUM(D70:D72)</f>
        <v>20300746</v>
      </c>
      <c r="E69" s="93">
        <f t="shared" si="10"/>
        <v>19951373</v>
      </c>
      <c r="F69" s="93">
        <f t="shared" si="10"/>
        <v>0</v>
      </c>
      <c r="G69" s="93">
        <f t="shared" si="10"/>
        <v>0</v>
      </c>
      <c r="H69" s="93">
        <f t="shared" si="10"/>
        <v>0</v>
      </c>
    </row>
    <row r="70" spans="1:9" ht="37.5" x14ac:dyDescent="0.25">
      <c r="A70" s="50">
        <f t="shared" si="0"/>
        <v>61</v>
      </c>
      <c r="B70" s="71" t="s">
        <v>109</v>
      </c>
      <c r="C70" s="23">
        <v>337298</v>
      </c>
      <c r="D70" s="23">
        <v>8239346</v>
      </c>
      <c r="E70" s="23">
        <v>9082064</v>
      </c>
      <c r="F70" s="82"/>
      <c r="G70" s="48"/>
      <c r="H70" s="48"/>
    </row>
    <row r="71" spans="1:9" ht="37.5" x14ac:dyDescent="0.25">
      <c r="A71" s="50">
        <f t="shared" si="0"/>
        <v>62</v>
      </c>
      <c r="B71" s="85" t="s">
        <v>185</v>
      </c>
      <c r="C71" s="23">
        <f>5590602+44474</f>
        <v>5635076</v>
      </c>
      <c r="D71" s="23">
        <f>11047700+4448</f>
        <v>11052148</v>
      </c>
      <c r="E71" s="23">
        <f>10706077+4448</f>
        <v>10710525</v>
      </c>
      <c r="F71" s="33"/>
      <c r="G71" s="48"/>
      <c r="H71" s="48"/>
    </row>
    <row r="72" spans="1:9" ht="37.5" x14ac:dyDescent="0.25">
      <c r="A72" s="50">
        <f t="shared" si="0"/>
        <v>63</v>
      </c>
      <c r="B72" s="71" t="s">
        <v>156</v>
      </c>
      <c r="C72" s="23">
        <f>1386122+130000</f>
        <v>1516122</v>
      </c>
      <c r="D72" s="23">
        <f>979252+30000</f>
        <v>1009252</v>
      </c>
      <c r="E72" s="23">
        <v>158784</v>
      </c>
      <c r="F72" s="33"/>
      <c r="G72" s="48"/>
      <c r="H72" s="48"/>
    </row>
    <row r="73" spans="1:9" ht="18.75" x14ac:dyDescent="0.25">
      <c r="A73" s="50">
        <f t="shared" si="0"/>
        <v>64</v>
      </c>
      <c r="B73" s="94" t="s">
        <v>67</v>
      </c>
      <c r="C73" s="93">
        <f>SUM(C74:C75)</f>
        <v>682393</v>
      </c>
      <c r="D73" s="93">
        <f t="shared" ref="D73:H73" si="11">SUM(D74:D75)</f>
        <v>0</v>
      </c>
      <c r="E73" s="93">
        <f t="shared" si="11"/>
        <v>0</v>
      </c>
      <c r="F73" s="93">
        <f t="shared" si="11"/>
        <v>1028896</v>
      </c>
      <c r="G73" s="93">
        <f t="shared" si="11"/>
        <v>632616</v>
      </c>
      <c r="H73" s="93">
        <f t="shared" si="11"/>
        <v>632616</v>
      </c>
    </row>
    <row r="74" spans="1:9" ht="37.5" x14ac:dyDescent="0.25">
      <c r="A74" s="50">
        <f t="shared" si="0"/>
        <v>65</v>
      </c>
      <c r="B74" s="85" t="s">
        <v>260</v>
      </c>
      <c r="C74" s="23">
        <v>682393</v>
      </c>
      <c r="D74" s="23"/>
      <c r="E74" s="23"/>
      <c r="F74" s="33"/>
      <c r="G74" s="48"/>
      <c r="H74" s="48"/>
    </row>
    <row r="75" spans="1:9" ht="37.5" x14ac:dyDescent="0.25">
      <c r="A75" s="50">
        <f t="shared" si="0"/>
        <v>66</v>
      </c>
      <c r="B75" s="85" t="s">
        <v>157</v>
      </c>
      <c r="C75" s="23"/>
      <c r="D75" s="23"/>
      <c r="E75" s="23"/>
      <c r="F75" s="33">
        <v>1028896</v>
      </c>
      <c r="G75" s="114">
        <v>632616</v>
      </c>
      <c r="H75" s="114">
        <v>632616</v>
      </c>
    </row>
    <row r="76" spans="1:9" ht="18.75" x14ac:dyDescent="0.25">
      <c r="A76" s="50">
        <f t="shared" ref="A76:A140" si="12">A75+1</f>
        <v>67</v>
      </c>
      <c r="B76" s="94" t="s">
        <v>91</v>
      </c>
      <c r="C76" s="93">
        <f>SUM(C77:C78)</f>
        <v>12159483</v>
      </c>
      <c r="D76" s="93">
        <f t="shared" ref="D76:H76" si="13">SUM(D77:D78)</f>
        <v>12378764</v>
      </c>
      <c r="E76" s="93">
        <f t="shared" si="13"/>
        <v>12382339</v>
      </c>
      <c r="F76" s="93">
        <f t="shared" si="13"/>
        <v>0</v>
      </c>
      <c r="G76" s="93">
        <f t="shared" si="13"/>
        <v>0</v>
      </c>
      <c r="H76" s="93">
        <f t="shared" si="13"/>
        <v>0</v>
      </c>
    </row>
    <row r="77" spans="1:9" ht="18.75" x14ac:dyDescent="0.25">
      <c r="A77" s="50">
        <f t="shared" si="12"/>
        <v>68</v>
      </c>
      <c r="B77" s="71" t="s">
        <v>92</v>
      </c>
      <c r="C77" s="23">
        <f>11721847-5162364</f>
        <v>6559483</v>
      </c>
      <c r="D77" s="23">
        <f>12442677-5663913</f>
        <v>6778764</v>
      </c>
      <c r="E77" s="23">
        <f>12454427-5672088</f>
        <v>6782339</v>
      </c>
      <c r="F77" s="33"/>
      <c r="G77" s="48"/>
      <c r="H77" s="48"/>
    </row>
    <row r="78" spans="1:9" ht="37.5" x14ac:dyDescent="0.25">
      <c r="A78" s="50">
        <f t="shared" si="12"/>
        <v>69</v>
      </c>
      <c r="B78" s="85" t="s">
        <v>195</v>
      </c>
      <c r="C78" s="23">
        <v>5600000</v>
      </c>
      <c r="D78" s="23">
        <v>5600000</v>
      </c>
      <c r="E78" s="23">
        <v>5600000</v>
      </c>
      <c r="F78" s="33"/>
      <c r="G78" s="48"/>
      <c r="H78" s="48"/>
    </row>
    <row r="79" spans="1:9" ht="18.75" x14ac:dyDescent="0.25">
      <c r="A79" s="50">
        <f t="shared" si="12"/>
        <v>70</v>
      </c>
      <c r="B79" s="95" t="s">
        <v>93</v>
      </c>
      <c r="C79" s="93">
        <f>SUM(C80:C82)</f>
        <v>1450215</v>
      </c>
      <c r="D79" s="93">
        <f t="shared" ref="D79:H79" si="14">SUM(D80:D82)</f>
        <v>20185000</v>
      </c>
      <c r="E79" s="93">
        <f t="shared" si="14"/>
        <v>40015000</v>
      </c>
      <c r="F79" s="93">
        <f t="shared" si="14"/>
        <v>0</v>
      </c>
      <c r="G79" s="93">
        <f t="shared" si="14"/>
        <v>0</v>
      </c>
      <c r="H79" s="93">
        <f t="shared" si="14"/>
        <v>0</v>
      </c>
    </row>
    <row r="80" spans="1:9" ht="37.5" x14ac:dyDescent="0.25">
      <c r="A80" s="50">
        <f t="shared" si="12"/>
        <v>71</v>
      </c>
      <c r="B80" s="70" t="s">
        <v>94</v>
      </c>
      <c r="C80" s="23">
        <v>0</v>
      </c>
      <c r="D80" s="23">
        <v>19085000</v>
      </c>
      <c r="E80" s="23">
        <v>38915000</v>
      </c>
      <c r="F80" s="33"/>
      <c r="G80" s="48"/>
      <c r="H80" s="48"/>
    </row>
    <row r="81" spans="1:8" ht="18.75" x14ac:dyDescent="0.25">
      <c r="A81" s="50">
        <f t="shared" si="12"/>
        <v>72</v>
      </c>
      <c r="B81" s="85" t="s">
        <v>95</v>
      </c>
      <c r="C81" s="23">
        <v>350215</v>
      </c>
      <c r="D81" s="23">
        <v>0</v>
      </c>
      <c r="E81" s="23">
        <v>0</v>
      </c>
      <c r="F81" s="33"/>
      <c r="G81" s="48"/>
      <c r="H81" s="48"/>
    </row>
    <row r="82" spans="1:8" ht="18.75" x14ac:dyDescent="0.25">
      <c r="A82" s="50">
        <f t="shared" si="12"/>
        <v>73</v>
      </c>
      <c r="B82" s="85" t="s">
        <v>169</v>
      </c>
      <c r="C82" s="23">
        <v>1100000</v>
      </c>
      <c r="D82" s="23">
        <v>1100000</v>
      </c>
      <c r="E82" s="23">
        <v>1100000</v>
      </c>
      <c r="F82" s="33"/>
      <c r="G82" s="48"/>
      <c r="H82" s="48"/>
    </row>
    <row r="83" spans="1:8" ht="18.75" x14ac:dyDescent="0.25">
      <c r="A83" s="50">
        <f t="shared" si="12"/>
        <v>74</v>
      </c>
      <c r="B83" s="96" t="s">
        <v>96</v>
      </c>
      <c r="C83" s="93">
        <f>SUM(C84:C88)</f>
        <v>21800047</v>
      </c>
      <c r="D83" s="93">
        <f t="shared" ref="D83:H83" si="15">SUM(D84:D88)</f>
        <v>48000000</v>
      </c>
      <c r="E83" s="93">
        <f t="shared" si="15"/>
        <v>27000000</v>
      </c>
      <c r="F83" s="93">
        <f t="shared" si="15"/>
        <v>0</v>
      </c>
      <c r="G83" s="93">
        <f t="shared" si="15"/>
        <v>0</v>
      </c>
      <c r="H83" s="93">
        <f t="shared" si="15"/>
        <v>0</v>
      </c>
    </row>
    <row r="84" spans="1:8" ht="18.75" x14ac:dyDescent="0.25">
      <c r="A84" s="50">
        <f t="shared" si="12"/>
        <v>75</v>
      </c>
      <c r="B84" s="125" t="s">
        <v>196</v>
      </c>
      <c r="C84" s="23"/>
      <c r="D84" s="23">
        <v>23000000</v>
      </c>
      <c r="E84" s="23"/>
      <c r="F84" s="33"/>
      <c r="G84" s="48"/>
      <c r="H84" s="48"/>
    </row>
    <row r="85" spans="1:8" ht="18.75" x14ac:dyDescent="0.25">
      <c r="A85" s="50">
        <f t="shared" si="12"/>
        <v>76</v>
      </c>
      <c r="B85" s="125" t="s">
        <v>97</v>
      </c>
      <c r="C85" s="23">
        <v>10000000</v>
      </c>
      <c r="D85" s="23">
        <v>10000000</v>
      </c>
      <c r="E85" s="23">
        <v>10000000</v>
      </c>
      <c r="F85" s="33"/>
      <c r="G85" s="48"/>
      <c r="H85" s="48"/>
    </row>
    <row r="86" spans="1:8" ht="18.75" x14ac:dyDescent="0.25">
      <c r="A86" s="50">
        <f t="shared" si="12"/>
        <v>77</v>
      </c>
      <c r="B86" s="125" t="s">
        <v>159</v>
      </c>
      <c r="C86" s="23">
        <v>194047</v>
      </c>
      <c r="D86" s="23"/>
      <c r="E86" s="23"/>
      <c r="F86" s="33"/>
      <c r="G86" s="48"/>
      <c r="H86" s="48"/>
    </row>
    <row r="87" spans="1:8" ht="18.75" x14ac:dyDescent="0.25">
      <c r="A87" s="50">
        <f t="shared" si="12"/>
        <v>78</v>
      </c>
      <c r="B87" s="125" t="s">
        <v>163</v>
      </c>
      <c r="C87" s="23">
        <f>10000000+1500000</f>
        <v>11500000</v>
      </c>
      <c r="D87" s="23">
        <v>15000000</v>
      </c>
      <c r="E87" s="23">
        <v>17000000</v>
      </c>
      <c r="F87" s="33"/>
      <c r="G87" s="48"/>
      <c r="H87" s="48"/>
    </row>
    <row r="88" spans="1:8" ht="18.75" x14ac:dyDescent="0.25">
      <c r="A88" s="50">
        <f t="shared" si="12"/>
        <v>79</v>
      </c>
      <c r="B88" s="125" t="s">
        <v>197</v>
      </c>
      <c r="C88" s="23">
        <v>106000</v>
      </c>
      <c r="D88" s="23"/>
      <c r="E88" s="23"/>
      <c r="F88" s="33"/>
      <c r="G88" s="48"/>
      <c r="H88" s="48"/>
    </row>
    <row r="89" spans="1:8" ht="18.75" x14ac:dyDescent="0.25">
      <c r="A89" s="50">
        <f t="shared" si="12"/>
        <v>80</v>
      </c>
      <c r="B89" s="94" t="s">
        <v>98</v>
      </c>
      <c r="C89" s="93">
        <f>SUM(C90:C96)</f>
        <v>20804332</v>
      </c>
      <c r="D89" s="93">
        <f t="shared" ref="D89:E89" si="16">SUM(D90:D96)</f>
        <v>28373382</v>
      </c>
      <c r="E89" s="93">
        <f t="shared" si="16"/>
        <v>28671168</v>
      </c>
      <c r="F89" s="93">
        <f t="shared" ref="F89:H89" si="17">SUM(F90:F95)</f>
        <v>0</v>
      </c>
      <c r="G89" s="93">
        <f t="shared" si="17"/>
        <v>0</v>
      </c>
      <c r="H89" s="93">
        <f t="shared" si="17"/>
        <v>0</v>
      </c>
    </row>
    <row r="90" spans="1:8" ht="18.75" x14ac:dyDescent="0.25">
      <c r="A90" s="50">
        <f t="shared" si="12"/>
        <v>81</v>
      </c>
      <c r="B90" s="85" t="s">
        <v>265</v>
      </c>
      <c r="C90" s="23">
        <v>1741518</v>
      </c>
      <c r="D90" s="23">
        <v>7700000</v>
      </c>
      <c r="E90" s="23">
        <v>7900000</v>
      </c>
      <c r="F90" s="33"/>
      <c r="G90" s="48"/>
      <c r="H90" s="48"/>
    </row>
    <row r="91" spans="1:8" ht="18.75" x14ac:dyDescent="0.25">
      <c r="A91" s="50">
        <f t="shared" si="12"/>
        <v>82</v>
      </c>
      <c r="B91" s="85" t="s">
        <v>198</v>
      </c>
      <c r="C91" s="23">
        <v>4400000</v>
      </c>
      <c r="D91" s="23">
        <v>5000000</v>
      </c>
      <c r="E91" s="23">
        <v>5000000</v>
      </c>
      <c r="F91" s="33"/>
      <c r="G91" s="48"/>
      <c r="H91" s="48"/>
    </row>
    <row r="92" spans="1:8" ht="18.75" x14ac:dyDescent="0.25">
      <c r="A92" s="50">
        <f t="shared" si="12"/>
        <v>83</v>
      </c>
      <c r="B92" s="85" t="s">
        <v>245</v>
      </c>
      <c r="C92" s="23">
        <v>6000000</v>
      </c>
      <c r="D92" s="23">
        <v>6000000</v>
      </c>
      <c r="E92" s="23">
        <v>6000000</v>
      </c>
      <c r="F92" s="33"/>
      <c r="G92" s="48"/>
      <c r="H92" s="48"/>
    </row>
    <row r="93" spans="1:8" ht="37.5" x14ac:dyDescent="0.25">
      <c r="A93" s="50">
        <f t="shared" si="12"/>
        <v>84</v>
      </c>
      <c r="B93" s="85" t="s">
        <v>199</v>
      </c>
      <c r="C93" s="23">
        <v>944642</v>
      </c>
      <c r="D93" s="23">
        <v>1955210</v>
      </c>
      <c r="E93" s="23">
        <v>2052996</v>
      </c>
      <c r="F93" s="33"/>
      <c r="G93" s="48"/>
      <c r="H93" s="48"/>
    </row>
    <row r="94" spans="1:8" ht="37.5" x14ac:dyDescent="0.25">
      <c r="A94" s="50">
        <f t="shared" si="12"/>
        <v>85</v>
      </c>
      <c r="B94" s="85" t="s">
        <v>200</v>
      </c>
      <c r="C94" s="23">
        <v>500000</v>
      </c>
      <c r="D94" s="23">
        <v>500000</v>
      </c>
      <c r="E94" s="23">
        <v>500000</v>
      </c>
      <c r="F94" s="33"/>
      <c r="G94" s="48"/>
      <c r="H94" s="48"/>
    </row>
    <row r="95" spans="1:8" ht="18.75" x14ac:dyDescent="0.25">
      <c r="A95" s="50">
        <f t="shared" si="12"/>
        <v>86</v>
      </c>
      <c r="B95" s="85" t="s">
        <v>201</v>
      </c>
      <c r="C95" s="23">
        <v>2500000</v>
      </c>
      <c r="D95" s="23">
        <v>2500000</v>
      </c>
      <c r="E95" s="23">
        <v>2500000</v>
      </c>
      <c r="F95" s="33"/>
      <c r="G95" s="48"/>
      <c r="H95" s="48"/>
    </row>
    <row r="96" spans="1:8" ht="18.75" x14ac:dyDescent="0.3">
      <c r="A96" s="50">
        <f t="shared" si="12"/>
        <v>87</v>
      </c>
      <c r="B96" s="85" t="s">
        <v>183</v>
      </c>
      <c r="C96" s="36">
        <v>4718172</v>
      </c>
      <c r="D96" s="36">
        <v>4718172</v>
      </c>
      <c r="E96" s="36">
        <v>4718172</v>
      </c>
      <c r="F96" s="33"/>
      <c r="G96" s="48"/>
      <c r="H96" s="48"/>
    </row>
    <row r="97" spans="1:9" ht="18.75" x14ac:dyDescent="0.25">
      <c r="A97" s="50">
        <f t="shared" si="12"/>
        <v>88</v>
      </c>
      <c r="B97" s="94" t="s">
        <v>99</v>
      </c>
      <c r="C97" s="97">
        <f>SUM(C98:C99)</f>
        <v>1735319</v>
      </c>
      <c r="D97" s="97">
        <f t="shared" ref="D97:H97" si="18">SUM(D98:D99)</f>
        <v>1711034</v>
      </c>
      <c r="E97" s="97">
        <f t="shared" si="18"/>
        <v>1402763</v>
      </c>
      <c r="F97" s="97">
        <f t="shared" si="18"/>
        <v>0</v>
      </c>
      <c r="G97" s="97">
        <f t="shared" si="18"/>
        <v>0</v>
      </c>
      <c r="H97" s="97">
        <f t="shared" si="18"/>
        <v>0</v>
      </c>
    </row>
    <row r="98" spans="1:9" ht="37.5" x14ac:dyDescent="0.25">
      <c r="A98" s="50">
        <f t="shared" si="12"/>
        <v>89</v>
      </c>
      <c r="B98" s="85" t="s">
        <v>110</v>
      </c>
      <c r="C98" s="26">
        <v>276400</v>
      </c>
      <c r="D98" s="26">
        <v>379147</v>
      </c>
      <c r="E98" s="26">
        <v>89715</v>
      </c>
      <c r="F98" s="33"/>
      <c r="G98" s="48"/>
      <c r="H98" s="48"/>
    </row>
    <row r="99" spans="1:9" ht="18.75" x14ac:dyDescent="0.25">
      <c r="A99" s="50">
        <f t="shared" si="12"/>
        <v>90</v>
      </c>
      <c r="B99" s="85" t="s">
        <v>170</v>
      </c>
      <c r="C99" s="26">
        <f>42472+416447+1000000</f>
        <v>1458919</v>
      </c>
      <c r="D99" s="26">
        <f>27879+304008+1000000</f>
        <v>1331887</v>
      </c>
      <c r="E99" s="26">
        <f>9040+304008+1000000</f>
        <v>1313048</v>
      </c>
      <c r="F99" s="33"/>
      <c r="G99" s="48"/>
      <c r="H99" s="48"/>
    </row>
    <row r="100" spans="1:9" ht="18.75" x14ac:dyDescent="0.25">
      <c r="A100" s="50">
        <f t="shared" si="12"/>
        <v>91</v>
      </c>
      <c r="B100" s="94" t="s">
        <v>100</v>
      </c>
      <c r="C100" s="97">
        <f>C101</f>
        <v>273986</v>
      </c>
      <c r="D100" s="97">
        <f t="shared" ref="D100:H100" si="19">D101</f>
        <v>244652</v>
      </c>
      <c r="E100" s="97">
        <f t="shared" si="19"/>
        <v>244652</v>
      </c>
      <c r="F100" s="97">
        <f t="shared" si="19"/>
        <v>0</v>
      </c>
      <c r="G100" s="97">
        <f t="shared" si="19"/>
        <v>0</v>
      </c>
      <c r="H100" s="97">
        <f t="shared" si="19"/>
        <v>0</v>
      </c>
    </row>
    <row r="101" spans="1:9" ht="37.5" x14ac:dyDescent="0.25">
      <c r="A101" s="50">
        <f t="shared" si="12"/>
        <v>92</v>
      </c>
      <c r="B101" s="85" t="s">
        <v>139</v>
      </c>
      <c r="C101" s="26">
        <v>273986</v>
      </c>
      <c r="D101" s="26">
        <v>244652</v>
      </c>
      <c r="E101" s="26">
        <v>244652</v>
      </c>
      <c r="F101" s="33"/>
      <c r="G101" s="48"/>
      <c r="H101" s="48"/>
    </row>
    <row r="102" spans="1:9" ht="18.75" x14ac:dyDescent="0.25">
      <c r="A102" s="50">
        <f t="shared" si="12"/>
        <v>93</v>
      </c>
      <c r="B102" s="94" t="s">
        <v>101</v>
      </c>
      <c r="C102" s="97">
        <f>C103</f>
        <v>1000000</v>
      </c>
      <c r="D102" s="97">
        <f t="shared" ref="D102:H102" si="20">D103</f>
        <v>5000000</v>
      </c>
      <c r="E102" s="97">
        <f t="shared" si="20"/>
        <v>5000000</v>
      </c>
      <c r="F102" s="97">
        <f t="shared" si="20"/>
        <v>0</v>
      </c>
      <c r="G102" s="97">
        <f t="shared" si="20"/>
        <v>0</v>
      </c>
      <c r="H102" s="97">
        <f t="shared" si="20"/>
        <v>0</v>
      </c>
    </row>
    <row r="103" spans="1:9" ht="18.75" x14ac:dyDescent="0.25">
      <c r="A103" s="50">
        <f t="shared" si="12"/>
        <v>94</v>
      </c>
      <c r="B103" s="86" t="s">
        <v>258</v>
      </c>
      <c r="C103" s="26">
        <v>1000000</v>
      </c>
      <c r="D103" s="26">
        <v>5000000</v>
      </c>
      <c r="E103" s="26">
        <v>5000000</v>
      </c>
      <c r="F103" s="33"/>
      <c r="G103" s="48"/>
      <c r="H103" s="48"/>
    </row>
    <row r="104" spans="1:9" ht="18.75" x14ac:dyDescent="0.25">
      <c r="A104" s="50">
        <f t="shared" si="12"/>
        <v>95</v>
      </c>
      <c r="B104" s="98" t="s">
        <v>102</v>
      </c>
      <c r="C104" s="97">
        <f>SUM(C105:C117)</f>
        <v>8149943</v>
      </c>
      <c r="D104" s="97">
        <f t="shared" ref="D104:H104" si="21">SUM(D105:D117)</f>
        <v>6596547</v>
      </c>
      <c r="E104" s="97">
        <f t="shared" si="21"/>
        <v>6616567</v>
      </c>
      <c r="F104" s="97">
        <f t="shared" si="21"/>
        <v>0</v>
      </c>
      <c r="G104" s="97">
        <f t="shared" si="21"/>
        <v>0</v>
      </c>
      <c r="H104" s="97">
        <f t="shared" si="21"/>
        <v>0</v>
      </c>
    </row>
    <row r="105" spans="1:9" ht="37.5" x14ac:dyDescent="0.3">
      <c r="A105" s="50">
        <f t="shared" si="12"/>
        <v>96</v>
      </c>
      <c r="B105" s="174" t="s">
        <v>172</v>
      </c>
      <c r="C105" s="26">
        <v>1701872</v>
      </c>
      <c r="D105" s="26">
        <v>3423586</v>
      </c>
      <c r="E105" s="26">
        <v>3423586</v>
      </c>
      <c r="F105" s="33"/>
      <c r="G105" s="48"/>
      <c r="H105" s="48"/>
    </row>
    <row r="106" spans="1:9" ht="18.75" x14ac:dyDescent="0.3">
      <c r="A106" s="50">
        <f t="shared" si="12"/>
        <v>97</v>
      </c>
      <c r="B106" s="128" t="s">
        <v>202</v>
      </c>
      <c r="C106" s="26">
        <v>1368000</v>
      </c>
      <c r="D106" s="26">
        <f>767000+364476</f>
        <v>1131476</v>
      </c>
      <c r="E106" s="26">
        <f>783000+368496</f>
        <v>1151496</v>
      </c>
      <c r="F106" s="33"/>
      <c r="G106" s="48"/>
      <c r="H106" s="48"/>
      <c r="I106" s="122"/>
    </row>
    <row r="107" spans="1:9" ht="18.75" x14ac:dyDescent="0.3">
      <c r="A107" s="50">
        <f t="shared" si="12"/>
        <v>98</v>
      </c>
      <c r="B107" s="128" t="s">
        <v>203</v>
      </c>
      <c r="C107" s="26">
        <v>15071</v>
      </c>
      <c r="D107" s="26">
        <v>15071</v>
      </c>
      <c r="E107" s="26">
        <v>15071</v>
      </c>
      <c r="F107" s="33"/>
      <c r="G107" s="48"/>
      <c r="H107" s="48"/>
    </row>
    <row r="108" spans="1:9" ht="18.75" x14ac:dyDescent="0.3">
      <c r="A108" s="50">
        <f t="shared" si="12"/>
        <v>99</v>
      </c>
      <c r="B108" s="174" t="s">
        <v>162</v>
      </c>
      <c r="C108" s="26">
        <v>450000</v>
      </c>
      <c r="D108" s="26">
        <v>450000</v>
      </c>
      <c r="E108" s="26">
        <v>450000</v>
      </c>
      <c r="F108" s="33"/>
      <c r="G108" s="48"/>
      <c r="H108" s="48"/>
    </row>
    <row r="109" spans="1:9" ht="18.75" x14ac:dyDescent="0.3">
      <c r="A109" s="50">
        <f t="shared" si="12"/>
        <v>100</v>
      </c>
      <c r="B109" s="174" t="s">
        <v>256</v>
      </c>
      <c r="C109" s="26">
        <v>439000</v>
      </c>
      <c r="D109" s="26">
        <v>439000</v>
      </c>
      <c r="E109" s="26">
        <v>439000</v>
      </c>
      <c r="F109" s="33"/>
      <c r="G109" s="48"/>
      <c r="H109" s="48"/>
    </row>
    <row r="110" spans="1:9" ht="18.75" x14ac:dyDescent="0.3">
      <c r="A110" s="50">
        <f t="shared" si="12"/>
        <v>101</v>
      </c>
      <c r="B110" s="174" t="s">
        <v>257</v>
      </c>
      <c r="C110" s="26">
        <v>500000</v>
      </c>
      <c r="D110" s="26">
        <v>500000</v>
      </c>
      <c r="E110" s="26">
        <v>500000</v>
      </c>
      <c r="F110" s="33"/>
      <c r="G110" s="48"/>
      <c r="H110" s="48"/>
    </row>
    <row r="111" spans="1:9" ht="18.75" x14ac:dyDescent="0.3">
      <c r="A111" s="50">
        <f t="shared" si="12"/>
        <v>102</v>
      </c>
      <c r="B111" s="174" t="s">
        <v>173</v>
      </c>
      <c r="C111" s="26">
        <v>512000</v>
      </c>
      <c r="D111" s="26">
        <v>637414</v>
      </c>
      <c r="E111" s="26">
        <v>637414</v>
      </c>
      <c r="F111" s="33"/>
      <c r="G111" s="48"/>
      <c r="H111" s="48"/>
    </row>
    <row r="112" spans="1:9" ht="18.75" x14ac:dyDescent="0.3">
      <c r="A112" s="50">
        <f t="shared" si="12"/>
        <v>103</v>
      </c>
      <c r="B112" s="174" t="s">
        <v>178</v>
      </c>
      <c r="C112" s="26">
        <v>1424000</v>
      </c>
      <c r="D112" s="26"/>
      <c r="E112" s="26"/>
      <c r="F112" s="33"/>
      <c r="G112" s="48"/>
      <c r="H112" s="48"/>
    </row>
    <row r="113" spans="1:9" ht="18.75" x14ac:dyDescent="0.3">
      <c r="A113" s="50">
        <f t="shared" si="12"/>
        <v>104</v>
      </c>
      <c r="B113" s="174" t="s">
        <v>179</v>
      </c>
      <c r="C113" s="26">
        <v>500000</v>
      </c>
      <c r="D113" s="26"/>
      <c r="E113" s="26"/>
      <c r="F113" s="33"/>
      <c r="G113" s="48"/>
      <c r="H113" s="48"/>
    </row>
    <row r="114" spans="1:9" ht="18.75" x14ac:dyDescent="0.3">
      <c r="A114" s="50">
        <f t="shared" si="12"/>
        <v>105</v>
      </c>
      <c r="B114" s="128" t="s">
        <v>204</v>
      </c>
      <c r="C114" s="26">
        <v>200000</v>
      </c>
      <c r="D114" s="26"/>
      <c r="E114" s="26"/>
      <c r="F114" s="33"/>
      <c r="G114" s="48"/>
      <c r="H114" s="48"/>
    </row>
    <row r="115" spans="1:9" ht="18.75" x14ac:dyDescent="0.3">
      <c r="A115" s="50">
        <f t="shared" si="12"/>
        <v>106</v>
      </c>
      <c r="B115" s="174" t="s">
        <v>180</v>
      </c>
      <c r="C115" s="26">
        <v>40000</v>
      </c>
      <c r="D115" s="26"/>
      <c r="E115" s="26"/>
      <c r="F115" s="33"/>
      <c r="G115" s="48"/>
      <c r="H115" s="48"/>
    </row>
    <row r="116" spans="1:9" ht="37.5" x14ac:dyDescent="0.3">
      <c r="A116" s="50">
        <f t="shared" si="12"/>
        <v>107</v>
      </c>
      <c r="B116" s="128" t="s">
        <v>205</v>
      </c>
      <c r="C116" s="26">
        <v>500000</v>
      </c>
      <c r="D116" s="26"/>
      <c r="E116" s="26"/>
      <c r="F116" s="33"/>
      <c r="G116" s="48"/>
      <c r="H116" s="48"/>
    </row>
    <row r="117" spans="1:9" ht="18.75" x14ac:dyDescent="0.3">
      <c r="A117" s="50">
        <f t="shared" si="12"/>
        <v>108</v>
      </c>
      <c r="B117" s="174" t="s">
        <v>181</v>
      </c>
      <c r="C117" s="26">
        <v>500000</v>
      </c>
      <c r="D117" s="26"/>
      <c r="E117" s="26"/>
      <c r="F117" s="33"/>
      <c r="G117" s="48"/>
      <c r="H117" s="48"/>
      <c r="I117" s="106"/>
    </row>
    <row r="118" spans="1:9" ht="18.75" x14ac:dyDescent="0.3">
      <c r="A118" s="50">
        <f t="shared" si="12"/>
        <v>109</v>
      </c>
      <c r="B118" s="94" t="s">
        <v>103</v>
      </c>
      <c r="C118" s="99">
        <f>SUM(C119:C123)</f>
        <v>50837417</v>
      </c>
      <c r="D118" s="99">
        <f t="shared" ref="D118:H118" si="22">SUM(D119:D123)</f>
        <v>80156336</v>
      </c>
      <c r="E118" s="99">
        <f>SUM(E119:E123)</f>
        <v>81339583</v>
      </c>
      <c r="F118" s="99">
        <f t="shared" si="22"/>
        <v>0</v>
      </c>
      <c r="G118" s="99">
        <f t="shared" si="22"/>
        <v>0</v>
      </c>
      <c r="H118" s="99">
        <f t="shared" si="22"/>
        <v>0</v>
      </c>
      <c r="I118" s="59"/>
    </row>
    <row r="119" spans="1:9" ht="37.5" x14ac:dyDescent="0.3">
      <c r="A119" s="50">
        <f t="shared" si="12"/>
        <v>110</v>
      </c>
      <c r="B119" s="71" t="s">
        <v>105</v>
      </c>
      <c r="C119" s="83">
        <v>5456760</v>
      </c>
      <c r="D119" s="83">
        <v>7275679</v>
      </c>
      <c r="E119" s="83">
        <v>7275679</v>
      </c>
      <c r="F119" s="57"/>
      <c r="G119" s="48"/>
      <c r="H119" s="48"/>
    </row>
    <row r="120" spans="1:9" ht="37.5" x14ac:dyDescent="0.3">
      <c r="A120" s="50">
        <f t="shared" si="12"/>
        <v>111</v>
      </c>
      <c r="B120" s="71" t="s">
        <v>104</v>
      </c>
      <c r="C120" s="36">
        <v>2880657</v>
      </c>
      <c r="D120" s="36">
        <v>2880657</v>
      </c>
      <c r="E120" s="36">
        <v>2880657</v>
      </c>
      <c r="F120" s="57"/>
      <c r="G120" s="48"/>
      <c r="H120" s="48"/>
    </row>
    <row r="121" spans="1:9" ht="18.75" x14ac:dyDescent="0.3">
      <c r="A121" s="50">
        <f t="shared" si="12"/>
        <v>112</v>
      </c>
      <c r="B121" s="173" t="s">
        <v>206</v>
      </c>
      <c r="C121" s="105">
        <v>27500000</v>
      </c>
      <c r="D121" s="105">
        <v>55000000</v>
      </c>
      <c r="E121" s="105">
        <v>55000000</v>
      </c>
      <c r="F121" s="57"/>
      <c r="G121" s="48"/>
      <c r="H121" s="48"/>
    </row>
    <row r="122" spans="1:9" ht="20.100000000000001" customHeight="1" x14ac:dyDescent="0.3">
      <c r="A122" s="50">
        <f t="shared" si="12"/>
        <v>113</v>
      </c>
      <c r="B122" s="71" t="s">
        <v>114</v>
      </c>
      <c r="C122" s="36">
        <v>15000000</v>
      </c>
      <c r="D122" s="36">
        <v>15000000</v>
      </c>
      <c r="E122" s="36">
        <v>15000000</v>
      </c>
      <c r="F122" s="57"/>
      <c r="G122" s="48"/>
      <c r="H122" s="48"/>
    </row>
    <row r="123" spans="1:9" ht="20.100000000000001" customHeight="1" x14ac:dyDescent="0.3">
      <c r="A123" s="50">
        <f t="shared" si="12"/>
        <v>114</v>
      </c>
      <c r="B123" s="71" t="s">
        <v>146</v>
      </c>
      <c r="C123" s="36"/>
      <c r="D123" s="36"/>
      <c r="E123" s="36">
        <v>1183247</v>
      </c>
      <c r="F123" s="57"/>
      <c r="G123" s="48"/>
      <c r="H123" s="48"/>
    </row>
    <row r="124" spans="1:9" ht="18.75" x14ac:dyDescent="0.3">
      <c r="A124" s="50">
        <f t="shared" si="12"/>
        <v>115</v>
      </c>
      <c r="B124" s="95" t="s">
        <v>106</v>
      </c>
      <c r="C124" s="99">
        <f>SUM(C125:C126)</f>
        <v>1100000</v>
      </c>
      <c r="D124" s="99">
        <f t="shared" ref="D124:H124" si="23">SUM(D125:D126)</f>
        <v>500000</v>
      </c>
      <c r="E124" s="99">
        <f t="shared" si="23"/>
        <v>500000</v>
      </c>
      <c r="F124" s="99">
        <f t="shared" si="23"/>
        <v>0</v>
      </c>
      <c r="G124" s="99">
        <f t="shared" si="23"/>
        <v>0</v>
      </c>
      <c r="H124" s="99">
        <f t="shared" si="23"/>
        <v>0</v>
      </c>
    </row>
    <row r="125" spans="1:9" ht="18.75" x14ac:dyDescent="0.3">
      <c r="A125" s="50">
        <f t="shared" si="12"/>
        <v>116</v>
      </c>
      <c r="B125" s="85" t="s">
        <v>207</v>
      </c>
      <c r="C125" s="36">
        <v>500000</v>
      </c>
      <c r="D125" s="36">
        <v>500000</v>
      </c>
      <c r="E125" s="36">
        <v>500000</v>
      </c>
      <c r="F125" s="37"/>
      <c r="G125" s="48"/>
      <c r="H125" s="48"/>
    </row>
    <row r="126" spans="1:9" ht="37.5" x14ac:dyDescent="0.3">
      <c r="A126" s="50">
        <f t="shared" si="12"/>
        <v>117</v>
      </c>
      <c r="B126" s="70" t="s">
        <v>174</v>
      </c>
      <c r="C126" s="36">
        <v>600000</v>
      </c>
      <c r="D126" s="36"/>
      <c r="E126" s="36"/>
      <c r="F126" s="37"/>
      <c r="G126" s="48"/>
      <c r="H126" s="48"/>
    </row>
    <row r="127" spans="1:9" ht="18.75" x14ac:dyDescent="0.3">
      <c r="A127" s="50">
        <f t="shared" si="12"/>
        <v>118</v>
      </c>
      <c r="B127" s="95" t="s">
        <v>248</v>
      </c>
      <c r="C127" s="99">
        <f>C128+C129</f>
        <v>30000000</v>
      </c>
      <c r="D127" s="99">
        <f t="shared" ref="D127:H127" si="24">D128+D129</f>
        <v>1000000</v>
      </c>
      <c r="E127" s="99">
        <f t="shared" si="24"/>
        <v>1000000</v>
      </c>
      <c r="F127" s="99">
        <f t="shared" si="24"/>
        <v>0</v>
      </c>
      <c r="G127" s="99">
        <f t="shared" si="24"/>
        <v>0</v>
      </c>
      <c r="H127" s="99">
        <f t="shared" si="24"/>
        <v>0</v>
      </c>
    </row>
    <row r="128" spans="1:9" ht="18.75" x14ac:dyDescent="0.3">
      <c r="A128" s="50">
        <f t="shared" si="12"/>
        <v>119</v>
      </c>
      <c r="B128" s="85" t="s">
        <v>171</v>
      </c>
      <c r="C128" s="172">
        <v>30000000</v>
      </c>
      <c r="D128" s="36"/>
      <c r="E128" s="36"/>
      <c r="F128" s="119"/>
      <c r="G128" s="76"/>
      <c r="H128" s="76"/>
    </row>
    <row r="129" spans="1:9" ht="18.75" x14ac:dyDescent="0.25">
      <c r="A129" s="50">
        <f t="shared" si="12"/>
        <v>120</v>
      </c>
      <c r="B129" s="85" t="s">
        <v>249</v>
      </c>
      <c r="C129" s="33"/>
      <c r="D129" s="114">
        <v>1000000</v>
      </c>
      <c r="E129" s="114">
        <v>1000000</v>
      </c>
      <c r="F129" s="119"/>
      <c r="G129" s="76"/>
      <c r="H129" s="76"/>
    </row>
    <row r="130" spans="1:9" ht="19.5" thickBot="1" x14ac:dyDescent="0.35">
      <c r="A130" s="50">
        <f t="shared" si="12"/>
        <v>121</v>
      </c>
      <c r="B130" s="79"/>
      <c r="C130" s="80"/>
      <c r="D130" s="80"/>
      <c r="E130" s="80"/>
      <c r="F130" s="81"/>
      <c r="G130" s="81"/>
      <c r="H130" s="81"/>
    </row>
    <row r="131" spans="1:9" ht="18.75" x14ac:dyDescent="0.3">
      <c r="A131" s="50">
        <f t="shared" si="12"/>
        <v>122</v>
      </c>
      <c r="B131" s="78" t="s">
        <v>69</v>
      </c>
      <c r="C131" s="88">
        <f t="shared" ref="C131:H131" si="25">C10+C11+C12+C58+C13+C15+C27</f>
        <v>356194959</v>
      </c>
      <c r="D131" s="88">
        <f t="shared" si="25"/>
        <v>492217251</v>
      </c>
      <c r="E131" s="88">
        <f t="shared" si="25"/>
        <v>500302066</v>
      </c>
      <c r="F131" s="88">
        <f t="shared" si="25"/>
        <v>354083221</v>
      </c>
      <c r="G131" s="88">
        <f t="shared" si="25"/>
        <v>384520826</v>
      </c>
      <c r="H131" s="88">
        <f t="shared" si="25"/>
        <v>350642526</v>
      </c>
      <c r="I131" s="106"/>
    </row>
    <row r="132" spans="1:9" ht="18.75" x14ac:dyDescent="0.25">
      <c r="A132" s="50">
        <f t="shared" si="12"/>
        <v>123</v>
      </c>
      <c r="B132" s="100"/>
      <c r="C132" s="101"/>
      <c r="D132" s="101"/>
      <c r="E132" s="101"/>
      <c r="F132" s="101"/>
    </row>
    <row r="133" spans="1:9" ht="18.75" x14ac:dyDescent="0.3">
      <c r="A133" s="50">
        <f t="shared" si="12"/>
        <v>124</v>
      </c>
      <c r="B133" s="102" t="s">
        <v>113</v>
      </c>
      <c r="C133" s="109">
        <f>C134+C135+C136+C139+C137+C138</f>
        <v>141094959</v>
      </c>
      <c r="D133" s="109">
        <f t="shared" ref="D133:H133" si="26">D134+D135+D136+D139+D137+D138</f>
        <v>48017251</v>
      </c>
      <c r="E133" s="109">
        <f t="shared" si="26"/>
        <v>92302066</v>
      </c>
      <c r="F133" s="109">
        <f t="shared" si="26"/>
        <v>18732313</v>
      </c>
      <c r="G133" s="109">
        <f t="shared" si="26"/>
        <v>0</v>
      </c>
      <c r="H133" s="109">
        <f t="shared" si="26"/>
        <v>0</v>
      </c>
    </row>
    <row r="134" spans="1:9" ht="18.75" x14ac:dyDescent="0.3">
      <c r="A134" s="50">
        <f t="shared" si="12"/>
        <v>125</v>
      </c>
      <c r="B134" s="103" t="s">
        <v>140</v>
      </c>
      <c r="C134" s="104">
        <v>65000000</v>
      </c>
      <c r="D134" s="104">
        <v>27500000</v>
      </c>
      <c r="E134" s="104">
        <v>27500000</v>
      </c>
      <c r="F134" s="104"/>
      <c r="G134" s="104"/>
      <c r="H134" s="104"/>
    </row>
    <row r="135" spans="1:9" ht="18.75" x14ac:dyDescent="0.3">
      <c r="A135" s="50">
        <f t="shared" si="12"/>
        <v>126</v>
      </c>
      <c r="B135" s="110" t="s">
        <v>255</v>
      </c>
      <c r="C135" s="111">
        <f>13095765+5636548</f>
        <v>18732313</v>
      </c>
      <c r="D135" s="111"/>
      <c r="E135" s="111"/>
      <c r="F135" s="111">
        <f>C135</f>
        <v>18732313</v>
      </c>
      <c r="G135" s="111"/>
      <c r="H135" s="111"/>
    </row>
    <row r="136" spans="1:9" ht="18.75" x14ac:dyDescent="0.3">
      <c r="A136" s="50">
        <f t="shared" si="12"/>
        <v>127</v>
      </c>
      <c r="B136" s="110" t="s">
        <v>142</v>
      </c>
      <c r="C136" s="111">
        <v>44474</v>
      </c>
      <c r="D136" s="111">
        <v>3199079</v>
      </c>
      <c r="E136" s="111">
        <v>47483894</v>
      </c>
      <c r="F136" s="111"/>
      <c r="G136" s="111"/>
      <c r="H136" s="111"/>
    </row>
    <row r="137" spans="1:9" ht="18.75" x14ac:dyDescent="0.3">
      <c r="A137" s="50">
        <f t="shared" si="12"/>
        <v>128</v>
      </c>
      <c r="B137" s="110" t="s">
        <v>161</v>
      </c>
      <c r="C137" s="111">
        <v>3600000</v>
      </c>
      <c r="D137" s="111">
        <v>3600000</v>
      </c>
      <c r="E137" s="111">
        <v>3600000</v>
      </c>
      <c r="F137" s="111"/>
      <c r="G137" s="111"/>
      <c r="H137" s="111"/>
    </row>
    <row r="138" spans="1:9" ht="18.75" x14ac:dyDescent="0.3">
      <c r="A138" s="50">
        <f t="shared" si="12"/>
        <v>129</v>
      </c>
      <c r="B138" s="110" t="s">
        <v>182</v>
      </c>
      <c r="C138" s="111">
        <v>4718172</v>
      </c>
      <c r="D138" s="111">
        <v>4718172</v>
      </c>
      <c r="E138" s="111">
        <v>4718172</v>
      </c>
      <c r="F138" s="111"/>
      <c r="G138" s="111"/>
      <c r="H138" s="111"/>
    </row>
    <row r="139" spans="1:9" ht="18.75" x14ac:dyDescent="0.3">
      <c r="A139" s="50">
        <f t="shared" si="12"/>
        <v>130</v>
      </c>
      <c r="B139" s="110" t="s">
        <v>252</v>
      </c>
      <c r="C139" s="111">
        <f>49000000</f>
        <v>49000000</v>
      </c>
      <c r="D139" s="111">
        <v>9000000</v>
      </c>
      <c r="E139" s="111">
        <v>9000000</v>
      </c>
      <c r="F139" s="111"/>
      <c r="G139" s="111"/>
      <c r="H139" s="111"/>
    </row>
    <row r="140" spans="1:9" ht="18.75" x14ac:dyDescent="0.3">
      <c r="A140" s="50">
        <f t="shared" si="12"/>
        <v>131</v>
      </c>
      <c r="B140" s="107"/>
      <c r="C140" s="108"/>
      <c r="D140" s="108"/>
      <c r="E140" s="108"/>
      <c r="F140" s="108"/>
      <c r="G140" s="108"/>
      <c r="H140" s="108"/>
    </row>
    <row r="141" spans="1:9" ht="18.75" x14ac:dyDescent="0.3">
      <c r="A141" s="50">
        <f t="shared" ref="A141" si="27">A140+1</f>
        <v>132</v>
      </c>
      <c r="B141" s="61" t="s">
        <v>70</v>
      </c>
      <c r="C141" s="89">
        <f>C8-C131+C133</f>
        <v>0</v>
      </c>
      <c r="D141" s="89">
        <f>D8-D131+D133</f>
        <v>0</v>
      </c>
      <c r="E141" s="89">
        <f>E8-E131+E133</f>
        <v>0</v>
      </c>
      <c r="F141" s="89"/>
      <c r="G141" s="90"/>
      <c r="H141" s="91"/>
    </row>
    <row r="142" spans="1:9" ht="18.75" x14ac:dyDescent="0.3">
      <c r="A142" s="50"/>
      <c r="C142" s="106"/>
      <c r="D142" s="106"/>
      <c r="E142" s="106"/>
      <c r="F142" s="59"/>
    </row>
    <row r="143" spans="1:9" x14ac:dyDescent="0.25">
      <c r="E143" s="106"/>
    </row>
    <row r="144" spans="1:9" x14ac:dyDescent="0.25">
      <c r="C144" s="106"/>
      <c r="D144" s="106"/>
      <c r="E144" s="106"/>
    </row>
  </sheetData>
  <mergeCells count="4">
    <mergeCell ref="C7:E7"/>
    <mergeCell ref="F7:H7"/>
    <mergeCell ref="C2:H2"/>
    <mergeCell ref="B4:H4"/>
  </mergeCells>
  <conditionalFormatting sqref="C89:C95 D92:E92 C28:E30 C26:E26 C24:F25 D72:F72 C46:F46 C70:C73 C48:E48 C74:F75 C76:H76 C49:F50 C32:E36 D73:H73 C52:F57 C84:E88 D94:E95 C31:H31 C27:H27 C78:F78 C80:F82 C79:H79 C51:H51 C21:E23 C83:H83 D89:H89">
    <cfRule type="cellIs" dxfId="13" priority="6" operator="lessThan">
      <formula>0</formula>
    </cfRule>
  </conditionalFormatting>
  <conditionalFormatting sqref="C37:E37">
    <cfRule type="cellIs" dxfId="12" priority="5" operator="lessThan">
      <formula>0</formula>
    </cfRule>
  </conditionalFormatting>
  <conditionalFormatting sqref="C38">
    <cfRule type="cellIs" dxfId="11" priority="4" operator="lessThan">
      <formula>0</formula>
    </cfRule>
  </conditionalFormatting>
  <conditionalFormatting sqref="F48:H48 F77">
    <cfRule type="cellIs" dxfId="10" priority="2" operator="lessThan">
      <formula>0</formula>
    </cfRule>
  </conditionalFormatting>
  <conditionalFormatting sqref="D70:E70">
    <cfRule type="cellIs" dxfId="9" priority="3" operator="lessThan">
      <formula>0</formula>
    </cfRule>
  </conditionalFormatting>
  <conditionalFormatting sqref="C77:E77">
    <cfRule type="cellIs" dxfId="8" priority="1" operator="lessThan">
      <formula>0</formula>
    </cfRule>
  </conditionalFormatting>
  <pageMargins left="0.35433070866141736" right="0.31496062992125984" top="0.34" bottom="0.57999999999999996" header="0.19685039370078741" footer="0.28000000000000003"/>
  <pageSetup paperSize="9" scale="65" fitToHeight="2" orientation="landscape" verticalDpi="90" r:id="rId1"/>
  <headerFooter>
    <oddFooter>&amp;L&amp;F&amp;C&amp;P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44592-F3CE-4336-B054-0D71A5EDD666}">
  <sheetPr>
    <tabColor rgb="FF7030A0"/>
  </sheetPr>
  <dimension ref="A1:H63"/>
  <sheetViews>
    <sheetView zoomScale="70" zoomScaleNormal="70" zoomScaleSheetLayoutView="70" workbookViewId="0">
      <selection activeCell="F7" sqref="F7:H7"/>
    </sheetView>
  </sheetViews>
  <sheetFormatPr defaultRowHeight="15.75" x14ac:dyDescent="0.25"/>
  <cols>
    <col min="1" max="1" width="6.125" bestFit="1" customWidth="1"/>
    <col min="2" max="2" width="88.625" style="30" customWidth="1"/>
    <col min="3" max="5" width="16.125" customWidth="1"/>
    <col min="6" max="8" width="16" customWidth="1"/>
  </cols>
  <sheetData>
    <row r="1" spans="1:8" ht="21.75" customHeight="1" x14ac:dyDescent="0.3">
      <c r="E1" s="108"/>
      <c r="F1" s="108"/>
      <c r="G1" s="108"/>
      <c r="H1" s="127" t="s">
        <v>210</v>
      </c>
    </row>
    <row r="2" spans="1:8" ht="43.5" customHeight="1" x14ac:dyDescent="0.25">
      <c r="C2" s="187" t="s">
        <v>251</v>
      </c>
      <c r="D2" s="187"/>
      <c r="E2" s="187"/>
      <c r="F2" s="187"/>
      <c r="G2" s="187"/>
      <c r="H2" s="187"/>
    </row>
    <row r="4" spans="1:8" ht="27.75" customHeight="1" x14ac:dyDescent="0.25">
      <c r="B4" s="192" t="s">
        <v>211</v>
      </c>
      <c r="C4" s="192"/>
      <c r="D4" s="192"/>
      <c r="E4" s="192"/>
      <c r="F4" s="192"/>
      <c r="G4" s="192"/>
      <c r="H4" s="192"/>
    </row>
    <row r="6" spans="1:8" ht="18.75" x14ac:dyDescent="0.25">
      <c r="A6" s="1"/>
      <c r="B6" s="41"/>
      <c r="C6" s="3" t="s">
        <v>0</v>
      </c>
      <c r="D6" s="4" t="s">
        <v>1</v>
      </c>
      <c r="E6" s="5" t="s">
        <v>13</v>
      </c>
      <c r="F6" s="6" t="s">
        <v>0</v>
      </c>
      <c r="G6" s="7" t="s">
        <v>1</v>
      </c>
      <c r="H6" s="8" t="s">
        <v>13</v>
      </c>
    </row>
    <row r="7" spans="1:8" ht="55.5" customHeight="1" x14ac:dyDescent="0.3">
      <c r="A7" s="1"/>
      <c r="B7" s="46"/>
      <c r="C7" s="189" t="s">
        <v>147</v>
      </c>
      <c r="D7" s="190"/>
      <c r="E7" s="191"/>
      <c r="F7" s="184" t="s">
        <v>143</v>
      </c>
      <c r="G7" s="185"/>
      <c r="H7" s="186"/>
    </row>
    <row r="9" spans="1:8" x14ac:dyDescent="0.25">
      <c r="C9" s="123"/>
      <c r="D9" s="123"/>
      <c r="E9" s="123"/>
      <c r="F9" s="123"/>
      <c r="G9" s="123"/>
      <c r="H9" s="123"/>
    </row>
    <row r="10" spans="1:8" ht="18.75" x14ac:dyDescent="0.3">
      <c r="A10" s="10">
        <v>1</v>
      </c>
      <c r="B10" s="28" t="s">
        <v>2</v>
      </c>
      <c r="C10" s="11">
        <f>C11+C14+C18+C22+C24+C37+C39+C43+C47+C50+C58</f>
        <v>15977300</v>
      </c>
      <c r="D10" s="11">
        <f t="shared" ref="D10:H10" si="0">D11+D14+D18+D22+D24+D37+D39+D43+D47+D50+D58</f>
        <v>17769084</v>
      </c>
      <c r="E10" s="11">
        <f t="shared" si="0"/>
        <v>18126522</v>
      </c>
      <c r="F10" s="11">
        <f t="shared" si="0"/>
        <v>4869000</v>
      </c>
      <c r="G10" s="11">
        <f t="shared" si="0"/>
        <v>9210687</v>
      </c>
      <c r="H10" s="11">
        <f t="shared" si="0"/>
        <v>0</v>
      </c>
    </row>
    <row r="11" spans="1:8" ht="18.75" x14ac:dyDescent="0.3">
      <c r="A11" s="10">
        <f>A10+1</f>
        <v>2</v>
      </c>
      <c r="B11" s="31" t="s">
        <v>3</v>
      </c>
      <c r="C11" s="17">
        <f>SUM(C12:C13)</f>
        <v>1032028</v>
      </c>
      <c r="D11" s="17">
        <f t="shared" ref="D11:E11" si="1">SUM(D12:D13)</f>
        <v>1032028</v>
      </c>
      <c r="E11" s="17">
        <f t="shared" si="1"/>
        <v>1032028</v>
      </c>
      <c r="F11" s="12"/>
      <c r="G11" s="13"/>
      <c r="H11" s="13"/>
    </row>
    <row r="12" spans="1:8" ht="18.75" x14ac:dyDescent="0.3">
      <c r="A12" s="10">
        <f t="shared" ref="A12:A60" si="2">A11+1</f>
        <v>3</v>
      </c>
      <c r="B12" s="128" t="s">
        <v>4</v>
      </c>
      <c r="C12" s="18">
        <v>586117</v>
      </c>
      <c r="D12" s="18">
        <v>586117</v>
      </c>
      <c r="E12" s="18">
        <v>586117</v>
      </c>
      <c r="F12" s="16"/>
      <c r="G12" s="15"/>
      <c r="H12" s="15"/>
    </row>
    <row r="13" spans="1:8" ht="18.75" x14ac:dyDescent="0.3">
      <c r="A13" s="10">
        <f t="shared" si="2"/>
        <v>4</v>
      </c>
      <c r="B13" s="128" t="s">
        <v>14</v>
      </c>
      <c r="C13" s="18">
        <v>445911</v>
      </c>
      <c r="D13" s="18">
        <v>445911</v>
      </c>
      <c r="E13" s="18">
        <v>445911</v>
      </c>
      <c r="F13" s="16"/>
      <c r="G13" s="15"/>
      <c r="H13" s="15"/>
    </row>
    <row r="14" spans="1:8" ht="18.75" x14ac:dyDescent="0.3">
      <c r="A14" s="10">
        <f t="shared" si="2"/>
        <v>5</v>
      </c>
      <c r="B14" s="31" t="s">
        <v>15</v>
      </c>
      <c r="C14" s="17">
        <f>SUM(C15:C17)</f>
        <v>476322</v>
      </c>
      <c r="D14" s="17">
        <f t="shared" ref="D14:E14" si="3">SUM(D15:D17)</f>
        <v>485397</v>
      </c>
      <c r="E14" s="17">
        <f t="shared" si="3"/>
        <v>458172</v>
      </c>
      <c r="F14" s="16"/>
      <c r="G14" s="15"/>
      <c r="H14" s="15"/>
    </row>
    <row r="15" spans="1:8" ht="18.75" x14ac:dyDescent="0.3">
      <c r="A15" s="10">
        <f t="shared" si="2"/>
        <v>6</v>
      </c>
      <c r="B15" s="128" t="s">
        <v>16</v>
      </c>
      <c r="C15" s="18">
        <v>437422</v>
      </c>
      <c r="D15" s="18">
        <v>437422</v>
      </c>
      <c r="E15" s="18">
        <v>437422</v>
      </c>
      <c r="F15" s="16"/>
      <c r="G15" s="15"/>
      <c r="H15" s="15"/>
    </row>
    <row r="16" spans="1:8" ht="18.75" x14ac:dyDescent="0.3">
      <c r="A16" s="10">
        <f t="shared" si="2"/>
        <v>7</v>
      </c>
      <c r="B16" s="128" t="s">
        <v>17</v>
      </c>
      <c r="C16" s="18">
        <v>36300</v>
      </c>
      <c r="D16" s="18">
        <v>45375</v>
      </c>
      <c r="E16" s="18">
        <v>18150</v>
      </c>
      <c r="F16" s="16"/>
      <c r="G16" s="15"/>
      <c r="H16" s="15"/>
    </row>
    <row r="17" spans="1:8" ht="18.75" x14ac:dyDescent="0.3">
      <c r="A17" s="10">
        <f t="shared" si="2"/>
        <v>8</v>
      </c>
      <c r="B17" s="128" t="s">
        <v>18</v>
      </c>
      <c r="C17" s="18">
        <v>2600</v>
      </c>
      <c r="D17" s="18">
        <v>2600</v>
      </c>
      <c r="E17" s="18">
        <v>2600</v>
      </c>
      <c r="F17" s="16"/>
      <c r="G17" s="15"/>
      <c r="H17" s="15"/>
    </row>
    <row r="18" spans="1:8" ht="18.75" x14ac:dyDescent="0.3">
      <c r="A18" s="10">
        <f t="shared" si="2"/>
        <v>9</v>
      </c>
      <c r="B18" s="31" t="s">
        <v>19</v>
      </c>
      <c r="C18" s="17">
        <f>SUM(C19:C21)</f>
        <v>867358</v>
      </c>
      <c r="D18" s="17">
        <f t="shared" ref="D18" si="4">SUM(D19:D21)</f>
        <v>2172295</v>
      </c>
      <c r="E18" s="17">
        <f t="shared" ref="E18" si="5">SUM(E19:E21)</f>
        <v>2318795</v>
      </c>
      <c r="F18" s="16"/>
      <c r="G18" s="15"/>
      <c r="H18" s="15"/>
    </row>
    <row r="19" spans="1:8" ht="37.5" x14ac:dyDescent="0.3">
      <c r="A19" s="10">
        <f t="shared" si="2"/>
        <v>10</v>
      </c>
      <c r="B19" s="128" t="s">
        <v>20</v>
      </c>
      <c r="C19" s="18">
        <v>130000</v>
      </c>
      <c r="D19" s="18">
        <v>643735</v>
      </c>
      <c r="E19" s="18">
        <v>541735</v>
      </c>
      <c r="F19" s="16"/>
      <c r="G19" s="15"/>
      <c r="H19" s="15"/>
    </row>
    <row r="20" spans="1:8" ht="37.5" x14ac:dyDescent="0.3">
      <c r="A20" s="10">
        <f t="shared" si="2"/>
        <v>11</v>
      </c>
      <c r="B20" s="128" t="s">
        <v>21</v>
      </c>
      <c r="C20" s="18">
        <v>516640</v>
      </c>
      <c r="D20" s="18">
        <v>1318292</v>
      </c>
      <c r="E20" s="18">
        <v>1568292</v>
      </c>
      <c r="F20" s="16"/>
      <c r="G20" s="15"/>
      <c r="H20" s="15"/>
    </row>
    <row r="21" spans="1:8" ht="37.5" x14ac:dyDescent="0.3">
      <c r="A21" s="10">
        <f t="shared" si="2"/>
        <v>12</v>
      </c>
      <c r="B21" s="128" t="s">
        <v>22</v>
      </c>
      <c r="C21" s="18">
        <v>220718</v>
      </c>
      <c r="D21" s="18">
        <v>210268</v>
      </c>
      <c r="E21" s="18">
        <v>208768</v>
      </c>
      <c r="F21" s="16"/>
      <c r="G21" s="15"/>
      <c r="H21" s="15"/>
    </row>
    <row r="22" spans="1:8" ht="18.75" x14ac:dyDescent="0.25">
      <c r="A22" s="10">
        <f t="shared" si="2"/>
        <v>13</v>
      </c>
      <c r="B22" s="129" t="s">
        <v>5</v>
      </c>
      <c r="C22" s="17">
        <f>SUM(C23:C23)</f>
        <v>104551</v>
      </c>
      <c r="D22" s="17">
        <f>SUM(D23:D23)</f>
        <v>104551</v>
      </c>
      <c r="E22" s="17">
        <f>SUM(E23:E23)</f>
        <v>104551</v>
      </c>
      <c r="F22" s="12"/>
      <c r="G22" s="17"/>
      <c r="H22" s="17"/>
    </row>
    <row r="23" spans="1:8" ht="18.75" x14ac:dyDescent="0.25">
      <c r="A23" s="10">
        <f t="shared" si="2"/>
        <v>14</v>
      </c>
      <c r="B23" s="85" t="s">
        <v>6</v>
      </c>
      <c r="C23" s="18">
        <v>104551</v>
      </c>
      <c r="D23" s="18">
        <v>104551</v>
      </c>
      <c r="E23" s="18">
        <v>104551</v>
      </c>
      <c r="F23" s="12"/>
      <c r="G23" s="17"/>
      <c r="H23" s="17"/>
    </row>
    <row r="24" spans="1:8" ht="37.5" x14ac:dyDescent="0.25">
      <c r="A24" s="10">
        <f t="shared" si="2"/>
        <v>15</v>
      </c>
      <c r="B24" s="129" t="s">
        <v>7</v>
      </c>
      <c r="C24" s="17">
        <f>SUM(C25:C36)</f>
        <v>7684449</v>
      </c>
      <c r="D24" s="17">
        <f t="shared" ref="D24:E24" si="6">SUM(D25:D36)</f>
        <v>8451745</v>
      </c>
      <c r="E24" s="17">
        <f t="shared" si="6"/>
        <v>8689908</v>
      </c>
      <c r="F24" s="12"/>
      <c r="G24" s="17"/>
      <c r="H24" s="17"/>
    </row>
    <row r="25" spans="1:8" ht="18.75" x14ac:dyDescent="0.25">
      <c r="A25" s="10">
        <f t="shared" si="2"/>
        <v>16</v>
      </c>
      <c r="B25" s="85" t="s">
        <v>23</v>
      </c>
      <c r="C25" s="18">
        <v>4152246</v>
      </c>
      <c r="D25" s="18">
        <v>6489929</v>
      </c>
      <c r="E25" s="18">
        <v>6492722</v>
      </c>
      <c r="F25" s="16"/>
      <c r="G25" s="18"/>
      <c r="H25" s="18"/>
    </row>
    <row r="26" spans="1:8" ht="18.75" x14ac:dyDescent="0.25">
      <c r="A26" s="10">
        <f t="shared" si="2"/>
        <v>17</v>
      </c>
      <c r="B26" s="85" t="s">
        <v>24</v>
      </c>
      <c r="C26" s="18">
        <v>253317</v>
      </c>
      <c r="D26" s="18">
        <v>253317</v>
      </c>
      <c r="E26" s="18">
        <v>253317</v>
      </c>
      <c r="F26" s="16"/>
      <c r="G26" s="18"/>
      <c r="H26" s="18"/>
    </row>
    <row r="27" spans="1:8" ht="18.75" x14ac:dyDescent="0.25">
      <c r="A27" s="10">
        <f t="shared" si="2"/>
        <v>18</v>
      </c>
      <c r="B27" s="85" t="s">
        <v>25</v>
      </c>
      <c r="C27" s="18">
        <v>560004</v>
      </c>
      <c r="D27" s="18">
        <v>99946</v>
      </c>
      <c r="E27" s="18">
        <v>99946</v>
      </c>
      <c r="F27" s="16"/>
      <c r="G27" s="18"/>
      <c r="H27" s="18"/>
    </row>
    <row r="28" spans="1:8" ht="18.75" x14ac:dyDescent="0.25">
      <c r="A28" s="10">
        <f t="shared" si="2"/>
        <v>19</v>
      </c>
      <c r="B28" s="85" t="s">
        <v>26</v>
      </c>
      <c r="C28" s="18">
        <v>772329</v>
      </c>
      <c r="D28" s="18">
        <v>685668</v>
      </c>
      <c r="E28" s="18">
        <v>685668</v>
      </c>
      <c r="F28" s="16"/>
      <c r="G28" s="18"/>
      <c r="H28" s="18"/>
    </row>
    <row r="29" spans="1:8" ht="18.75" x14ac:dyDescent="0.25">
      <c r="A29" s="10">
        <f t="shared" si="2"/>
        <v>20</v>
      </c>
      <c r="B29" s="85" t="s">
        <v>27</v>
      </c>
      <c r="C29" s="18">
        <v>137672</v>
      </c>
      <c r="D29" s="18">
        <v>63656</v>
      </c>
      <c r="E29" s="18">
        <v>63656</v>
      </c>
      <c r="F29" s="16"/>
      <c r="G29" s="18"/>
      <c r="H29" s="18"/>
    </row>
    <row r="30" spans="1:8" ht="18.75" x14ac:dyDescent="0.25">
      <c r="A30" s="10">
        <f t="shared" si="2"/>
        <v>21</v>
      </c>
      <c r="B30" s="85" t="s">
        <v>28</v>
      </c>
      <c r="C30" s="18">
        <v>95314</v>
      </c>
      <c r="D30" s="18">
        <v>65176</v>
      </c>
      <c r="E30" s="18">
        <v>65176</v>
      </c>
      <c r="F30" s="16"/>
      <c r="G30" s="18"/>
      <c r="H30" s="18"/>
    </row>
    <row r="31" spans="1:8" ht="18.75" x14ac:dyDescent="0.25">
      <c r="A31" s="10">
        <f t="shared" si="2"/>
        <v>22</v>
      </c>
      <c r="B31" s="85" t="s">
        <v>29</v>
      </c>
      <c r="C31" s="18">
        <v>438377</v>
      </c>
      <c r="D31" s="18">
        <v>438377</v>
      </c>
      <c r="E31" s="18">
        <v>438377</v>
      </c>
      <c r="F31" s="16"/>
      <c r="G31" s="18"/>
      <c r="H31" s="18"/>
    </row>
    <row r="32" spans="1:8" ht="18.75" x14ac:dyDescent="0.25">
      <c r="A32" s="10">
        <f t="shared" si="2"/>
        <v>23</v>
      </c>
      <c r="B32" s="85" t="s">
        <v>30</v>
      </c>
      <c r="C32" s="18">
        <v>181621</v>
      </c>
      <c r="D32" s="18">
        <v>145200</v>
      </c>
      <c r="E32" s="18">
        <v>145200</v>
      </c>
      <c r="F32" s="16"/>
      <c r="G32" s="18"/>
      <c r="H32" s="18"/>
    </row>
    <row r="33" spans="1:8" ht="18.75" x14ac:dyDescent="0.25">
      <c r="A33" s="10">
        <f t="shared" si="2"/>
        <v>24</v>
      </c>
      <c r="B33" s="85" t="s">
        <v>31</v>
      </c>
      <c r="C33" s="18">
        <v>509459</v>
      </c>
      <c r="D33" s="18">
        <v>53906</v>
      </c>
      <c r="E33" s="18">
        <v>0</v>
      </c>
      <c r="F33" s="16"/>
      <c r="G33" s="18"/>
      <c r="H33" s="18"/>
    </row>
    <row r="34" spans="1:8" ht="18.75" x14ac:dyDescent="0.25">
      <c r="A34" s="10">
        <f t="shared" si="2"/>
        <v>25</v>
      </c>
      <c r="B34" s="85" t="s">
        <v>32</v>
      </c>
      <c r="C34" s="18">
        <v>375815</v>
      </c>
      <c r="D34" s="18">
        <v>115815</v>
      </c>
      <c r="E34" s="18">
        <v>115815</v>
      </c>
      <c r="F34" s="16"/>
      <c r="G34" s="18"/>
      <c r="H34" s="18"/>
    </row>
    <row r="35" spans="1:8" ht="18.75" x14ac:dyDescent="0.25">
      <c r="A35" s="10">
        <f t="shared" si="2"/>
        <v>26</v>
      </c>
      <c r="B35" s="85" t="s">
        <v>33</v>
      </c>
      <c r="C35" s="18">
        <v>208295</v>
      </c>
      <c r="D35" s="18">
        <v>40755</v>
      </c>
      <c r="E35" s="18">
        <v>40755</v>
      </c>
      <c r="F35" s="16"/>
      <c r="G35" s="18"/>
      <c r="H35" s="18"/>
    </row>
    <row r="36" spans="1:8" ht="18.75" x14ac:dyDescent="0.25">
      <c r="A36" s="10">
        <f t="shared" si="2"/>
        <v>27</v>
      </c>
      <c r="B36" s="85" t="s">
        <v>34</v>
      </c>
      <c r="C36" s="18">
        <v>0</v>
      </c>
      <c r="D36" s="18">
        <v>0</v>
      </c>
      <c r="E36" s="18">
        <v>289276</v>
      </c>
      <c r="F36" s="16"/>
      <c r="G36" s="18"/>
      <c r="H36" s="18"/>
    </row>
    <row r="37" spans="1:8" ht="18.75" x14ac:dyDescent="0.25">
      <c r="A37" s="10">
        <f t="shared" si="2"/>
        <v>28</v>
      </c>
      <c r="B37" s="129" t="s">
        <v>8</v>
      </c>
      <c r="C37" s="17">
        <f>C38</f>
        <v>154615</v>
      </c>
      <c r="D37" s="17">
        <f t="shared" ref="D37:E37" si="7">D38</f>
        <v>53115</v>
      </c>
      <c r="E37" s="17">
        <f t="shared" si="7"/>
        <v>53115</v>
      </c>
      <c r="F37" s="12"/>
      <c r="G37" s="17"/>
      <c r="H37" s="17"/>
    </row>
    <row r="38" spans="1:8" ht="37.5" x14ac:dyDescent="0.25">
      <c r="A38" s="10">
        <f t="shared" si="2"/>
        <v>29</v>
      </c>
      <c r="B38" s="85" t="s">
        <v>35</v>
      </c>
      <c r="C38" s="18">
        <v>154615</v>
      </c>
      <c r="D38" s="18">
        <v>53115</v>
      </c>
      <c r="E38" s="18">
        <v>53115</v>
      </c>
      <c r="F38" s="16"/>
      <c r="G38" s="18"/>
      <c r="H38" s="18"/>
    </row>
    <row r="39" spans="1:8" ht="18.75" x14ac:dyDescent="0.25">
      <c r="A39" s="10">
        <f t="shared" si="2"/>
        <v>30</v>
      </c>
      <c r="B39" s="129" t="s">
        <v>9</v>
      </c>
      <c r="C39" s="17">
        <f>SUM(C40:C42)</f>
        <v>705886</v>
      </c>
      <c r="D39" s="17">
        <f>SUM(D40:D42)</f>
        <v>689886</v>
      </c>
      <c r="E39" s="17">
        <f>SUM(E40:E42)</f>
        <v>689886</v>
      </c>
      <c r="F39" s="12"/>
      <c r="G39" s="17"/>
      <c r="H39" s="17"/>
    </row>
    <row r="40" spans="1:8" ht="18.75" x14ac:dyDescent="0.25">
      <c r="A40" s="10">
        <f t="shared" si="2"/>
        <v>31</v>
      </c>
      <c r="B40" s="85" t="s">
        <v>36</v>
      </c>
      <c r="C40" s="18">
        <v>645842</v>
      </c>
      <c r="D40" s="18">
        <v>645842</v>
      </c>
      <c r="E40" s="18">
        <v>645842</v>
      </c>
      <c r="F40" s="16"/>
      <c r="G40" s="18"/>
      <c r="H40" s="18"/>
    </row>
    <row r="41" spans="1:8" ht="18.75" x14ac:dyDescent="0.25">
      <c r="A41" s="10">
        <f t="shared" si="2"/>
        <v>32</v>
      </c>
      <c r="B41" s="85" t="s">
        <v>37</v>
      </c>
      <c r="C41" s="18">
        <v>40044</v>
      </c>
      <c r="D41" s="18">
        <v>40044</v>
      </c>
      <c r="E41" s="18">
        <v>40044</v>
      </c>
      <c r="F41" s="16"/>
      <c r="G41" s="18"/>
      <c r="H41" s="18"/>
    </row>
    <row r="42" spans="1:8" ht="18.75" x14ac:dyDescent="0.25">
      <c r="A42" s="10">
        <f t="shared" si="2"/>
        <v>33</v>
      </c>
      <c r="B42" s="85" t="s">
        <v>38</v>
      </c>
      <c r="C42" s="18">
        <v>20000</v>
      </c>
      <c r="D42" s="18">
        <v>4000</v>
      </c>
      <c r="E42" s="18">
        <v>4000</v>
      </c>
      <c r="F42" s="16"/>
      <c r="G42" s="18"/>
      <c r="H42" s="18"/>
    </row>
    <row r="43" spans="1:8" ht="18.75" x14ac:dyDescent="0.25">
      <c r="A43" s="10">
        <f t="shared" si="2"/>
        <v>34</v>
      </c>
      <c r="B43" s="129" t="s">
        <v>10</v>
      </c>
      <c r="C43" s="17">
        <f>SUM(C44:C46)</f>
        <v>421034</v>
      </c>
      <c r="D43" s="17">
        <f t="shared" ref="D43:E43" si="8">SUM(D44:D46)</f>
        <v>332836</v>
      </c>
      <c r="E43" s="17">
        <f t="shared" si="8"/>
        <v>332836</v>
      </c>
      <c r="F43" s="12"/>
      <c r="G43" s="17"/>
      <c r="H43" s="17"/>
    </row>
    <row r="44" spans="1:8" ht="18.75" x14ac:dyDescent="0.25">
      <c r="A44" s="10">
        <f t="shared" si="2"/>
        <v>35</v>
      </c>
      <c r="B44" s="85" t="s">
        <v>39</v>
      </c>
      <c r="C44" s="18">
        <v>183031</v>
      </c>
      <c r="D44" s="18">
        <v>183031</v>
      </c>
      <c r="E44" s="18">
        <v>183031</v>
      </c>
      <c r="F44" s="16"/>
      <c r="G44" s="18"/>
      <c r="H44" s="18"/>
    </row>
    <row r="45" spans="1:8" ht="37.5" x14ac:dyDescent="0.25">
      <c r="A45" s="10">
        <f t="shared" si="2"/>
        <v>36</v>
      </c>
      <c r="B45" s="85" t="s">
        <v>86</v>
      </c>
      <c r="C45" s="18">
        <v>122797</v>
      </c>
      <c r="D45" s="18">
        <v>122797</v>
      </c>
      <c r="E45" s="18">
        <v>122797</v>
      </c>
      <c r="F45" s="16"/>
      <c r="G45" s="18"/>
      <c r="H45" s="18"/>
    </row>
    <row r="46" spans="1:8" ht="18.75" x14ac:dyDescent="0.25">
      <c r="A46" s="10">
        <f t="shared" si="2"/>
        <v>37</v>
      </c>
      <c r="B46" s="85" t="s">
        <v>40</v>
      </c>
      <c r="C46" s="18">
        <v>115206</v>
      </c>
      <c r="D46" s="18">
        <v>27008</v>
      </c>
      <c r="E46" s="18">
        <v>27008</v>
      </c>
      <c r="F46" s="16"/>
      <c r="G46" s="18"/>
      <c r="H46" s="18"/>
    </row>
    <row r="47" spans="1:8" ht="18.75" x14ac:dyDescent="0.25">
      <c r="A47" s="10">
        <f t="shared" si="2"/>
        <v>38</v>
      </c>
      <c r="B47" s="129" t="s">
        <v>11</v>
      </c>
      <c r="C47" s="25">
        <f>SUM(C48:C49)</f>
        <v>847347</v>
      </c>
      <c r="D47" s="25">
        <f t="shared" ref="D47:E47" si="9">SUM(D48:D49)</f>
        <v>763521</v>
      </c>
      <c r="E47" s="25">
        <f t="shared" si="9"/>
        <v>763521</v>
      </c>
      <c r="F47" s="12"/>
      <c r="G47" s="19"/>
      <c r="H47" s="19"/>
    </row>
    <row r="48" spans="1:8" ht="37.5" x14ac:dyDescent="0.25">
      <c r="A48" s="10">
        <f t="shared" si="2"/>
        <v>39</v>
      </c>
      <c r="B48" s="85" t="s">
        <v>41</v>
      </c>
      <c r="C48" s="24">
        <v>368004</v>
      </c>
      <c r="D48" s="24">
        <v>284178</v>
      </c>
      <c r="E48" s="24">
        <v>284178</v>
      </c>
      <c r="F48" s="16"/>
      <c r="G48" s="20"/>
      <c r="H48" s="20"/>
    </row>
    <row r="49" spans="1:8" ht="18.75" x14ac:dyDescent="0.25">
      <c r="A49" s="10">
        <f t="shared" si="2"/>
        <v>40</v>
      </c>
      <c r="B49" s="85" t="s">
        <v>85</v>
      </c>
      <c r="C49" s="24">
        <v>479343</v>
      </c>
      <c r="D49" s="24">
        <v>479343</v>
      </c>
      <c r="E49" s="24">
        <v>479343</v>
      </c>
      <c r="F49" s="16"/>
      <c r="G49" s="20"/>
      <c r="H49" s="20"/>
    </row>
    <row r="50" spans="1:8" ht="18.75" x14ac:dyDescent="0.25">
      <c r="A50" s="10">
        <f t="shared" si="2"/>
        <v>41</v>
      </c>
      <c r="B50" s="129" t="s">
        <v>42</v>
      </c>
      <c r="C50" s="25">
        <f t="shared" ref="C50:H50" si="10">SUM(C51:C57)</f>
        <v>2685347</v>
      </c>
      <c r="D50" s="25">
        <f t="shared" si="10"/>
        <v>2685347</v>
      </c>
      <c r="E50" s="25">
        <f t="shared" si="10"/>
        <v>2685347</v>
      </c>
      <c r="F50" s="25">
        <f t="shared" si="10"/>
        <v>4869000</v>
      </c>
      <c r="G50" s="25">
        <f t="shared" si="10"/>
        <v>9210687</v>
      </c>
      <c r="H50" s="25">
        <f t="shared" si="10"/>
        <v>0</v>
      </c>
    </row>
    <row r="51" spans="1:8" ht="18.75" x14ac:dyDescent="0.25">
      <c r="A51" s="10">
        <f t="shared" si="2"/>
        <v>42</v>
      </c>
      <c r="B51" s="85" t="s">
        <v>43</v>
      </c>
      <c r="C51" s="24">
        <v>44894</v>
      </c>
      <c r="D51" s="24">
        <v>44894</v>
      </c>
      <c r="E51" s="24">
        <v>44894</v>
      </c>
      <c r="F51" s="16"/>
      <c r="G51" s="20"/>
      <c r="H51" s="20"/>
    </row>
    <row r="52" spans="1:8" ht="18.75" x14ac:dyDescent="0.25">
      <c r="A52" s="10">
        <f t="shared" si="2"/>
        <v>43</v>
      </c>
      <c r="B52" s="85" t="s">
        <v>44</v>
      </c>
      <c r="C52" s="24">
        <v>512436</v>
      </c>
      <c r="D52" s="24">
        <v>512436</v>
      </c>
      <c r="E52" s="24">
        <v>512436</v>
      </c>
      <c r="F52" s="16"/>
      <c r="G52" s="24"/>
      <c r="H52" s="24"/>
    </row>
    <row r="53" spans="1:8" ht="18.75" x14ac:dyDescent="0.25">
      <c r="A53" s="10">
        <f t="shared" si="2"/>
        <v>44</v>
      </c>
      <c r="B53" s="85" t="s">
        <v>12</v>
      </c>
      <c r="C53" s="24">
        <v>1512518</v>
      </c>
      <c r="D53" s="24">
        <v>1512518</v>
      </c>
      <c r="E53" s="24">
        <v>1512518</v>
      </c>
      <c r="F53" s="16"/>
      <c r="G53" s="24"/>
      <c r="H53" s="24"/>
    </row>
    <row r="54" spans="1:8" ht="18.75" x14ac:dyDescent="0.25">
      <c r="A54" s="10">
        <f t="shared" si="2"/>
        <v>45</v>
      </c>
      <c r="B54" s="85" t="s">
        <v>212</v>
      </c>
      <c r="C54" s="24">
        <v>615499</v>
      </c>
      <c r="D54" s="24">
        <v>615499</v>
      </c>
      <c r="E54" s="24">
        <v>615499</v>
      </c>
      <c r="F54" s="16"/>
      <c r="G54" s="24"/>
      <c r="H54" s="24"/>
    </row>
    <row r="55" spans="1:8" ht="37.5" x14ac:dyDescent="0.25">
      <c r="A55" s="10">
        <f t="shared" si="2"/>
        <v>46</v>
      </c>
      <c r="B55" s="85" t="s">
        <v>213</v>
      </c>
      <c r="C55" s="24"/>
      <c r="D55" s="24"/>
      <c r="E55" s="24"/>
      <c r="F55" s="16"/>
      <c r="G55" s="24">
        <v>1950687</v>
      </c>
      <c r="H55" s="24"/>
    </row>
    <row r="56" spans="1:8" ht="37.5" x14ac:dyDescent="0.25">
      <c r="A56" s="10">
        <f t="shared" si="2"/>
        <v>47</v>
      </c>
      <c r="B56" s="85" t="s">
        <v>45</v>
      </c>
      <c r="C56" s="24"/>
      <c r="D56" s="24"/>
      <c r="E56" s="24"/>
      <c r="F56" s="16">
        <v>4869000</v>
      </c>
      <c r="G56" s="24"/>
      <c r="H56" s="24"/>
    </row>
    <row r="57" spans="1:8" ht="18.75" x14ac:dyDescent="0.25">
      <c r="A57" s="10">
        <f t="shared" si="2"/>
        <v>48</v>
      </c>
      <c r="B57" s="85" t="s">
        <v>46</v>
      </c>
      <c r="C57" s="24"/>
      <c r="D57" s="24"/>
      <c r="E57" s="24"/>
      <c r="F57" s="16"/>
      <c r="G57" s="20">
        <v>7260000</v>
      </c>
      <c r="H57" s="20"/>
    </row>
    <row r="58" spans="1:8" ht="18.75" x14ac:dyDescent="0.25">
      <c r="A58" s="10">
        <f t="shared" si="2"/>
        <v>49</v>
      </c>
      <c r="B58" s="129" t="s">
        <v>47</v>
      </c>
      <c r="C58" s="17">
        <f>SUM(C59:C60)</f>
        <v>998363</v>
      </c>
      <c r="D58" s="17">
        <f>SUM(D59:D60)</f>
        <v>998363</v>
      </c>
      <c r="E58" s="17">
        <f>SUM(E59:E60)</f>
        <v>998363</v>
      </c>
      <c r="F58" s="21"/>
      <c r="G58" s="21"/>
      <c r="H58" s="21"/>
    </row>
    <row r="59" spans="1:8" ht="37.5" x14ac:dyDescent="0.25">
      <c r="A59" s="10">
        <f t="shared" si="2"/>
        <v>50</v>
      </c>
      <c r="B59" s="125" t="s">
        <v>48</v>
      </c>
      <c r="C59" s="26">
        <f>269439-51264</f>
        <v>218175</v>
      </c>
      <c r="D59" s="26">
        <f>269439-51264</f>
        <v>218175</v>
      </c>
      <c r="E59" s="26">
        <f>269439-51264</f>
        <v>218175</v>
      </c>
      <c r="F59" s="22"/>
      <c r="G59" s="14"/>
      <c r="H59" s="14"/>
    </row>
    <row r="60" spans="1:8" ht="18.75" x14ac:dyDescent="0.25">
      <c r="A60" s="10">
        <f t="shared" si="2"/>
        <v>51</v>
      </c>
      <c r="B60" s="130" t="s">
        <v>49</v>
      </c>
      <c r="C60" s="27">
        <v>780188</v>
      </c>
      <c r="D60" s="27">
        <v>780188</v>
      </c>
      <c r="E60" s="27">
        <v>780188</v>
      </c>
      <c r="F60" s="22"/>
      <c r="G60" s="14"/>
      <c r="H60" s="14"/>
    </row>
    <row r="63" spans="1:8" x14ac:dyDescent="0.25">
      <c r="C63" s="123"/>
      <c r="D63" s="123"/>
      <c r="E63" s="123"/>
    </row>
  </sheetData>
  <mergeCells count="4">
    <mergeCell ref="C7:E7"/>
    <mergeCell ref="F7:H7"/>
    <mergeCell ref="C2:H2"/>
    <mergeCell ref="B4:H4"/>
  </mergeCells>
  <conditionalFormatting sqref="C22:C36 D24:E24 F58:H60">
    <cfRule type="cellIs" dxfId="7" priority="8" operator="lessThan">
      <formula>0</formula>
    </cfRule>
  </conditionalFormatting>
  <conditionalFormatting sqref="C60">
    <cfRule type="cellIs" dxfId="6" priority="7" operator="lessThan">
      <formula>0</formula>
    </cfRule>
  </conditionalFormatting>
  <conditionalFormatting sqref="C43:C46 D43:E43">
    <cfRule type="cellIs" dxfId="5" priority="12" operator="lessThan">
      <formula>0</formula>
    </cfRule>
  </conditionalFormatting>
  <conditionalFormatting sqref="C39:H42">
    <cfRule type="cellIs" dxfId="4" priority="11" operator="lessThan">
      <formula>0</formula>
    </cfRule>
  </conditionalFormatting>
  <conditionalFormatting sqref="C58:E58">
    <cfRule type="cellIs" dxfId="3" priority="15" operator="lessThan">
      <formula>0</formula>
    </cfRule>
  </conditionalFormatting>
  <conditionalFormatting sqref="C37:C38 D37:E37">
    <cfRule type="cellIs" dxfId="2" priority="14" operator="lessThan">
      <formula>0</formula>
    </cfRule>
  </conditionalFormatting>
  <conditionalFormatting sqref="D25:H36 D22:E22 F24:H24">
    <cfRule type="cellIs" dxfId="1" priority="13" operator="lessThan">
      <formula>0</formula>
    </cfRule>
  </conditionalFormatting>
  <conditionalFormatting sqref="C59">
    <cfRule type="cellIs" dxfId="0" priority="1" operator="lessThan">
      <formula>0</formula>
    </cfRule>
  </conditionalFormatting>
  <dataValidations count="2">
    <dataValidation type="whole" errorStyle="information" allowBlank="1" showInputMessage="1" showErrorMessage="1" error="Jāievada skaitlis" sqref="C59:E59" xr:uid="{2058DCC3-F9B9-4AAA-856F-508CC4C9E710}">
      <formula1>-1000000000000</formula1>
      <formula2>1000000000000</formula2>
    </dataValidation>
    <dataValidation errorStyle="information" allowBlank="1" showInputMessage="1" showErrorMessage="1" sqref="B60:E60" xr:uid="{1B4AB647-7C96-431B-A759-A9237F2437FE}"/>
  </dataValidations>
  <pageMargins left="0.47" right="0.39" top="0.47244094488188981" bottom="0.49" header="0.31496062992125984" footer="0.23622047244094491"/>
  <pageSetup paperSize="9" scale="65" orientation="landscape" verticalDpi="90" r:id="rId1"/>
  <headerFooter>
    <oddFooter>&amp;L&amp;F&amp;C&amp;P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2668-1F24-4504-8B79-A118F8290598}">
  <sheetPr>
    <tabColor rgb="FFFF0000"/>
  </sheetPr>
  <dimension ref="A1:I32"/>
  <sheetViews>
    <sheetView zoomScale="70" zoomScaleNormal="70" workbookViewId="0">
      <selection activeCell="F7" sqref="F7:H7"/>
    </sheetView>
  </sheetViews>
  <sheetFormatPr defaultRowHeight="15.75" x14ac:dyDescent="0.25"/>
  <cols>
    <col min="1" max="1" width="6.125" bestFit="1" customWidth="1"/>
    <col min="2" max="2" width="91.625" customWidth="1"/>
    <col min="3" max="5" width="16.75" customWidth="1"/>
    <col min="6" max="8" width="16" customWidth="1"/>
  </cols>
  <sheetData>
    <row r="1" spans="1:9" ht="21.75" customHeight="1" x14ac:dyDescent="0.3">
      <c r="E1" s="108"/>
      <c r="F1" s="108"/>
      <c r="G1" s="108"/>
      <c r="H1" s="127" t="s">
        <v>214</v>
      </c>
    </row>
    <row r="2" spans="1:9" ht="42" customHeight="1" x14ac:dyDescent="0.3">
      <c r="C2" s="193" t="s">
        <v>251</v>
      </c>
      <c r="D2" s="193"/>
      <c r="E2" s="193"/>
      <c r="F2" s="193"/>
      <c r="G2" s="193"/>
      <c r="H2" s="193"/>
    </row>
    <row r="4" spans="1:9" ht="20.25" x14ac:dyDescent="0.3">
      <c r="B4" s="188" t="s">
        <v>215</v>
      </c>
      <c r="C4" s="188"/>
      <c r="D4" s="188"/>
      <c r="E4" s="188"/>
      <c r="F4" s="188"/>
      <c r="G4" s="188"/>
      <c r="H4" s="188"/>
    </row>
    <row r="6" spans="1:9" ht="18.75" x14ac:dyDescent="0.25">
      <c r="A6" s="1"/>
      <c r="B6" s="2"/>
      <c r="C6" s="3" t="s">
        <v>0</v>
      </c>
      <c r="D6" s="4" t="s">
        <v>1</v>
      </c>
      <c r="E6" s="5" t="s">
        <v>13</v>
      </c>
      <c r="F6" s="6" t="s">
        <v>0</v>
      </c>
      <c r="G6" s="7" t="s">
        <v>1</v>
      </c>
      <c r="H6" s="8" t="s">
        <v>13</v>
      </c>
    </row>
    <row r="7" spans="1:9" ht="60" customHeight="1" x14ac:dyDescent="0.3">
      <c r="A7" s="1"/>
      <c r="B7" s="9"/>
      <c r="C7" s="189" t="s">
        <v>147</v>
      </c>
      <c r="D7" s="190"/>
      <c r="E7" s="191"/>
      <c r="F7" s="184" t="s">
        <v>143</v>
      </c>
      <c r="G7" s="185"/>
      <c r="H7" s="186"/>
    </row>
    <row r="10" spans="1:9" ht="18.75" x14ac:dyDescent="0.3">
      <c r="A10" s="10">
        <v>1</v>
      </c>
      <c r="B10" s="28" t="s">
        <v>50</v>
      </c>
      <c r="C10" s="29">
        <f>C11+C13+C22+C25+C28+C30</f>
        <v>4816578</v>
      </c>
      <c r="D10" s="29">
        <f t="shared" ref="D10:H10" si="0">D11+D13+D22+D25+D28+D30</f>
        <v>9230373</v>
      </c>
      <c r="E10" s="29">
        <f t="shared" si="0"/>
        <v>12600670</v>
      </c>
      <c r="F10" s="29">
        <f t="shared" si="0"/>
        <v>29079919</v>
      </c>
      <c r="G10" s="29">
        <f t="shared" si="0"/>
        <v>48084475</v>
      </c>
      <c r="H10" s="29">
        <f t="shared" si="0"/>
        <v>8970425</v>
      </c>
      <c r="I10" s="30"/>
    </row>
    <row r="11" spans="1:9" ht="18.75" x14ac:dyDescent="0.3">
      <c r="A11" s="10">
        <f>A10+1</f>
        <v>2</v>
      </c>
      <c r="B11" s="31" t="s">
        <v>51</v>
      </c>
      <c r="C11" s="32">
        <f>SUM(C12:C12)</f>
        <v>1402862</v>
      </c>
      <c r="D11" s="32">
        <f>SUM(D12:D12)</f>
        <v>1320472</v>
      </c>
      <c r="E11" s="32">
        <f>SUM(E12:E12)</f>
        <v>1320472</v>
      </c>
      <c r="F11" s="32">
        <f t="shared" ref="F11:H11" si="1">SUM(F12:F12)</f>
        <v>4000000</v>
      </c>
      <c r="G11" s="32">
        <f t="shared" si="1"/>
        <v>3258824</v>
      </c>
      <c r="H11" s="32">
        <f t="shared" si="1"/>
        <v>0</v>
      </c>
      <c r="I11" s="30"/>
    </row>
    <row r="12" spans="1:9" ht="18.75" x14ac:dyDescent="0.3">
      <c r="A12" s="10">
        <f t="shared" ref="A12:A32" si="2">A11+1</f>
        <v>3</v>
      </c>
      <c r="B12" s="35" t="s">
        <v>55</v>
      </c>
      <c r="C12" s="23">
        <f>5402862-4000000</f>
        <v>1402862</v>
      </c>
      <c r="D12" s="23">
        <f>4579296-3258824</f>
        <v>1320472</v>
      </c>
      <c r="E12" s="23">
        <v>1320472</v>
      </c>
      <c r="F12" s="33">
        <v>4000000</v>
      </c>
      <c r="G12" s="34">
        <v>3258824</v>
      </c>
      <c r="H12" s="34"/>
      <c r="I12" s="30"/>
    </row>
    <row r="13" spans="1:9" ht="18.75" x14ac:dyDescent="0.3">
      <c r="A13" s="10">
        <f t="shared" si="2"/>
        <v>4</v>
      </c>
      <c r="B13" s="31" t="s">
        <v>52</v>
      </c>
      <c r="C13" s="32">
        <f>SUM(C14:C21)</f>
        <v>471255</v>
      </c>
      <c r="D13" s="32">
        <f t="shared" ref="D13:E13" si="3">SUM(D14:D21)</f>
        <v>149979</v>
      </c>
      <c r="E13" s="32">
        <f t="shared" si="3"/>
        <v>144979</v>
      </c>
      <c r="F13" s="33"/>
      <c r="G13" s="34"/>
      <c r="H13" s="34"/>
      <c r="I13" s="30"/>
    </row>
    <row r="14" spans="1:9" ht="37.5" x14ac:dyDescent="0.3">
      <c r="A14" s="10">
        <f t="shared" si="2"/>
        <v>5</v>
      </c>
      <c r="B14" s="35" t="s">
        <v>56</v>
      </c>
      <c r="C14" s="23">
        <v>93500</v>
      </c>
      <c r="D14" s="23">
        <v>93500</v>
      </c>
      <c r="E14" s="23">
        <v>93500</v>
      </c>
      <c r="F14" s="33"/>
      <c r="G14" s="34"/>
      <c r="H14" s="34"/>
      <c r="I14" s="30"/>
    </row>
    <row r="15" spans="1:9" ht="37.5" x14ac:dyDescent="0.3">
      <c r="A15" s="10">
        <f t="shared" si="2"/>
        <v>6</v>
      </c>
      <c r="B15" s="35" t="s">
        <v>57</v>
      </c>
      <c r="C15" s="23">
        <v>31192</v>
      </c>
      <c r="D15" s="23">
        <v>31192</v>
      </c>
      <c r="E15" s="23">
        <v>31192</v>
      </c>
      <c r="F15" s="33"/>
      <c r="G15" s="34"/>
      <c r="H15" s="34"/>
      <c r="I15" s="30"/>
    </row>
    <row r="16" spans="1:9" ht="37.5" x14ac:dyDescent="0.3">
      <c r="A16" s="10">
        <f t="shared" si="2"/>
        <v>7</v>
      </c>
      <c r="B16" s="35" t="s">
        <v>58</v>
      </c>
      <c r="C16" s="23">
        <v>16530</v>
      </c>
      <c r="D16" s="23">
        <v>16530</v>
      </c>
      <c r="E16" s="23">
        <v>16530</v>
      </c>
      <c r="F16" s="33"/>
      <c r="G16" s="34"/>
      <c r="H16" s="34"/>
      <c r="I16" s="30"/>
    </row>
    <row r="17" spans="1:9" ht="18.75" x14ac:dyDescent="0.3">
      <c r="A17" s="10">
        <f t="shared" si="2"/>
        <v>8</v>
      </c>
      <c r="B17" s="35" t="s">
        <v>59</v>
      </c>
      <c r="C17" s="23">
        <v>20831</v>
      </c>
      <c r="D17" s="23">
        <v>0</v>
      </c>
      <c r="E17" s="23">
        <v>0</v>
      </c>
      <c r="F17" s="33"/>
      <c r="G17" s="34"/>
      <c r="H17" s="34"/>
      <c r="I17" s="30"/>
    </row>
    <row r="18" spans="1:9" ht="18.75" x14ac:dyDescent="0.3">
      <c r="A18" s="10">
        <f t="shared" si="2"/>
        <v>9</v>
      </c>
      <c r="B18" s="35" t="s">
        <v>60</v>
      </c>
      <c r="C18" s="23">
        <v>65000</v>
      </c>
      <c r="D18" s="23">
        <v>5000</v>
      </c>
      <c r="E18" s="23">
        <v>0</v>
      </c>
      <c r="F18" s="33"/>
      <c r="G18" s="34"/>
      <c r="H18" s="34"/>
      <c r="I18" s="30"/>
    </row>
    <row r="19" spans="1:9" ht="37.5" x14ac:dyDescent="0.3">
      <c r="A19" s="10">
        <f t="shared" si="2"/>
        <v>10</v>
      </c>
      <c r="B19" s="35" t="s">
        <v>247</v>
      </c>
      <c r="C19" s="23">
        <v>37000</v>
      </c>
      <c r="D19" s="23">
        <v>0</v>
      </c>
      <c r="E19" s="23">
        <v>0</v>
      </c>
      <c r="F19" s="33"/>
      <c r="G19" s="34"/>
      <c r="H19" s="34"/>
      <c r="I19" s="30"/>
    </row>
    <row r="20" spans="1:9" ht="18.75" x14ac:dyDescent="0.3">
      <c r="A20" s="10">
        <f t="shared" si="2"/>
        <v>11</v>
      </c>
      <c r="B20" s="35" t="s">
        <v>61</v>
      </c>
      <c r="C20" s="23">
        <v>98052</v>
      </c>
      <c r="D20" s="23">
        <v>0</v>
      </c>
      <c r="E20" s="23">
        <v>0</v>
      </c>
      <c r="F20" s="33"/>
      <c r="G20" s="34"/>
      <c r="H20" s="34"/>
      <c r="I20" s="30"/>
    </row>
    <row r="21" spans="1:9" ht="37.5" x14ac:dyDescent="0.3">
      <c r="A21" s="10">
        <f t="shared" si="2"/>
        <v>12</v>
      </c>
      <c r="B21" s="35" t="s">
        <v>62</v>
      </c>
      <c r="C21" s="23">
        <v>109150</v>
      </c>
      <c r="D21" s="23">
        <v>3757</v>
      </c>
      <c r="E21" s="23">
        <v>3757</v>
      </c>
      <c r="F21" s="33"/>
      <c r="G21" s="34"/>
      <c r="H21" s="34"/>
      <c r="I21" s="30"/>
    </row>
    <row r="22" spans="1:9" ht="18.75" x14ac:dyDescent="0.3">
      <c r="A22" s="10">
        <f t="shared" si="2"/>
        <v>13</v>
      </c>
      <c r="B22" s="31" t="s">
        <v>53</v>
      </c>
      <c r="C22" s="32">
        <f>C23+C24</f>
        <v>526278</v>
      </c>
      <c r="D22" s="32">
        <f t="shared" ref="D22:H22" si="4">D23+D24</f>
        <v>1003014</v>
      </c>
      <c r="E22" s="32">
        <f t="shared" si="4"/>
        <v>1334034</v>
      </c>
      <c r="F22" s="32">
        <f t="shared" si="4"/>
        <v>1301501</v>
      </c>
      <c r="G22" s="32">
        <f t="shared" si="4"/>
        <v>0</v>
      </c>
      <c r="H22" s="32">
        <f t="shared" si="4"/>
        <v>0</v>
      </c>
      <c r="I22" s="30"/>
    </row>
    <row r="23" spans="1:9" ht="18.75" x14ac:dyDescent="0.3">
      <c r="A23" s="10">
        <f t="shared" si="2"/>
        <v>14</v>
      </c>
      <c r="B23" s="35" t="s">
        <v>63</v>
      </c>
      <c r="C23" s="23">
        <v>526278</v>
      </c>
      <c r="D23" s="23">
        <v>1003014</v>
      </c>
      <c r="E23" s="23">
        <v>1334034</v>
      </c>
      <c r="F23" s="33"/>
      <c r="G23" s="34"/>
      <c r="H23" s="34"/>
      <c r="I23" s="30"/>
    </row>
    <row r="24" spans="1:9" ht="18.75" x14ac:dyDescent="0.3">
      <c r="A24" s="10">
        <f t="shared" si="2"/>
        <v>15</v>
      </c>
      <c r="B24" s="87" t="s">
        <v>261</v>
      </c>
      <c r="C24" s="23"/>
      <c r="D24" s="23"/>
      <c r="E24" s="23"/>
      <c r="F24" s="33">
        <v>1301501</v>
      </c>
      <c r="G24" s="34"/>
      <c r="H24" s="34"/>
      <c r="I24" s="30"/>
    </row>
    <row r="25" spans="1:9" ht="37.5" x14ac:dyDescent="0.3">
      <c r="A25" s="10">
        <f t="shared" si="2"/>
        <v>16</v>
      </c>
      <c r="B25" s="31" t="s">
        <v>54</v>
      </c>
      <c r="C25" s="32">
        <f>SUM(C26:C27)</f>
        <v>2416183</v>
      </c>
      <c r="D25" s="32">
        <f t="shared" ref="D25:E25" si="5">SUM(D26:D27)</f>
        <v>2770428</v>
      </c>
      <c r="E25" s="32">
        <f t="shared" si="5"/>
        <v>2642330</v>
      </c>
      <c r="F25" s="33"/>
      <c r="G25" s="34"/>
      <c r="H25" s="34"/>
      <c r="I25" s="30"/>
    </row>
    <row r="26" spans="1:9" ht="18.75" x14ac:dyDescent="0.3">
      <c r="A26" s="10">
        <f t="shared" si="2"/>
        <v>17</v>
      </c>
      <c r="B26" s="35" t="s">
        <v>64</v>
      </c>
      <c r="C26" s="36">
        <v>1837116</v>
      </c>
      <c r="D26" s="36">
        <v>1751088</v>
      </c>
      <c r="E26" s="36">
        <v>1622990</v>
      </c>
      <c r="F26" s="37"/>
      <c r="G26" s="37"/>
      <c r="H26" s="37"/>
      <c r="I26" s="30"/>
    </row>
    <row r="27" spans="1:9" ht="18.75" x14ac:dyDescent="0.3">
      <c r="A27" s="10">
        <f t="shared" si="2"/>
        <v>18</v>
      </c>
      <c r="B27" s="62" t="s">
        <v>65</v>
      </c>
      <c r="C27" s="36">
        <v>579067</v>
      </c>
      <c r="D27" s="36">
        <v>1019340</v>
      </c>
      <c r="E27" s="36">
        <v>1019340</v>
      </c>
      <c r="F27" s="37"/>
      <c r="G27" s="37"/>
      <c r="H27" s="37"/>
      <c r="I27" s="30"/>
    </row>
    <row r="28" spans="1:9" ht="18.75" x14ac:dyDescent="0.3">
      <c r="A28" s="10">
        <f t="shared" si="2"/>
        <v>19</v>
      </c>
      <c r="B28" s="63" t="s">
        <v>67</v>
      </c>
      <c r="C28" s="32">
        <f>C29</f>
        <v>0</v>
      </c>
      <c r="D28" s="32">
        <f t="shared" ref="D28:H28" si="6">D29</f>
        <v>0</v>
      </c>
      <c r="E28" s="32">
        <f t="shared" si="6"/>
        <v>0</v>
      </c>
      <c r="F28" s="32">
        <f t="shared" si="6"/>
        <v>23778418</v>
      </c>
      <c r="G28" s="32">
        <f t="shared" si="6"/>
        <v>44825651</v>
      </c>
      <c r="H28" s="32">
        <f t="shared" si="6"/>
        <v>8970425</v>
      </c>
      <c r="I28" s="30"/>
    </row>
    <row r="29" spans="1:9" ht="18.75" x14ac:dyDescent="0.3">
      <c r="A29" s="10">
        <f t="shared" si="2"/>
        <v>20</v>
      </c>
      <c r="B29" s="64" t="s">
        <v>259</v>
      </c>
      <c r="C29" s="36"/>
      <c r="D29" s="36"/>
      <c r="E29" s="36"/>
      <c r="F29" s="36">
        <v>23778418</v>
      </c>
      <c r="G29" s="36">
        <v>44825651</v>
      </c>
      <c r="H29" s="36">
        <v>8970425</v>
      </c>
      <c r="I29" s="30"/>
    </row>
    <row r="30" spans="1:9" ht="18.75" x14ac:dyDescent="0.3">
      <c r="A30" s="10">
        <f t="shared" si="2"/>
        <v>21</v>
      </c>
      <c r="B30" s="65" t="s">
        <v>71</v>
      </c>
      <c r="C30" s="65">
        <f>SUM(C31:C32)</f>
        <v>0</v>
      </c>
      <c r="D30" s="65">
        <f t="shared" ref="D30:H30" si="7">SUM(D31:D32)</f>
        <v>3986480</v>
      </c>
      <c r="E30" s="65">
        <f t="shared" si="7"/>
        <v>7158855</v>
      </c>
      <c r="F30" s="65">
        <f t="shared" si="7"/>
        <v>0</v>
      </c>
      <c r="G30" s="65">
        <f t="shared" si="7"/>
        <v>0</v>
      </c>
      <c r="H30" s="65">
        <f t="shared" si="7"/>
        <v>0</v>
      </c>
      <c r="I30" s="30"/>
    </row>
    <row r="31" spans="1:9" ht="18.75" x14ac:dyDescent="0.3">
      <c r="A31" s="10">
        <f t="shared" si="2"/>
        <v>22</v>
      </c>
      <c r="B31" s="64" t="s">
        <v>72</v>
      </c>
      <c r="C31" s="36"/>
      <c r="D31" s="36">
        <v>2054923</v>
      </c>
      <c r="E31" s="36">
        <v>3050808</v>
      </c>
      <c r="F31" s="36"/>
      <c r="G31" s="36"/>
      <c r="H31" s="36"/>
      <c r="I31" s="30"/>
    </row>
    <row r="32" spans="1:9" ht="18.75" x14ac:dyDescent="0.3">
      <c r="A32" s="10">
        <f t="shared" si="2"/>
        <v>23</v>
      </c>
      <c r="B32" s="64" t="s">
        <v>73</v>
      </c>
      <c r="C32" s="36"/>
      <c r="D32" s="36">
        <v>1931557</v>
      </c>
      <c r="E32" s="36">
        <v>4108047</v>
      </c>
      <c r="F32" s="36"/>
      <c r="G32" s="36"/>
      <c r="H32" s="36"/>
      <c r="I32" s="30"/>
    </row>
  </sheetData>
  <mergeCells count="4">
    <mergeCell ref="C7:E7"/>
    <mergeCell ref="F7:H7"/>
    <mergeCell ref="C2:H2"/>
    <mergeCell ref="B4:H4"/>
  </mergeCells>
  <pageMargins left="0.47" right="0.38" top="0.47" bottom="0.59" header="0.31496062992125984" footer="0.31496062992125984"/>
  <pageSetup paperSize="9" scale="65" orientation="landscape" verticalDpi="90" r:id="rId1"/>
  <headerFooter>
    <oddFooter>&amp;L&amp;F&amp;C&amp;P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808A0-DB3B-40A7-BF35-634CB8BFE92E}">
  <sheetPr>
    <tabColor rgb="FF00B0F0"/>
  </sheetPr>
  <dimension ref="A1:F26"/>
  <sheetViews>
    <sheetView zoomScale="110" zoomScaleNormal="110" workbookViewId="0">
      <selection activeCell="B17" sqref="B17"/>
    </sheetView>
  </sheetViews>
  <sheetFormatPr defaultColWidth="9" defaultRowHeight="15" x14ac:dyDescent="0.25"/>
  <cols>
    <col min="1" max="1" width="5.875" style="131" customWidth="1"/>
    <col min="2" max="2" width="41.125" style="132" customWidth="1"/>
    <col min="3" max="3" width="16.25" style="136" customWidth="1"/>
    <col min="4" max="4" width="15" style="138" customWidth="1"/>
    <col min="5" max="5" width="16.5" style="136" customWidth="1"/>
    <col min="6" max="16384" width="9" style="136"/>
  </cols>
  <sheetData>
    <row r="1" spans="1:6" x14ac:dyDescent="0.25">
      <c r="C1" s="133"/>
      <c r="D1" s="134"/>
      <c r="E1" s="135" t="s">
        <v>216</v>
      </c>
    </row>
    <row r="2" spans="1:6" ht="48.75" customHeight="1" x14ac:dyDescent="0.25">
      <c r="C2" s="194" t="s">
        <v>251</v>
      </c>
      <c r="D2" s="194"/>
      <c r="E2" s="194"/>
    </row>
    <row r="3" spans="1:6" x14ac:dyDescent="0.25">
      <c r="C3" s="137"/>
      <c r="D3" s="137"/>
    </row>
    <row r="4" spans="1:6" ht="35.25" customHeight="1" x14ac:dyDescent="0.25">
      <c r="B4" s="195" t="s">
        <v>217</v>
      </c>
      <c r="C4" s="195"/>
      <c r="D4" s="195"/>
      <c r="E4" s="195"/>
    </row>
    <row r="5" spans="1:6" x14ac:dyDescent="0.25">
      <c r="E5" s="139"/>
    </row>
    <row r="6" spans="1:6" ht="24" customHeight="1" x14ac:dyDescent="0.25">
      <c r="B6" s="140" t="s">
        <v>218</v>
      </c>
      <c r="C6" s="141" t="s">
        <v>219</v>
      </c>
      <c r="D6" s="142" t="s">
        <v>220</v>
      </c>
      <c r="E6" s="142" t="s">
        <v>221</v>
      </c>
      <c r="F6" s="143"/>
    </row>
    <row r="7" spans="1:6" ht="18.75" customHeight="1" x14ac:dyDescent="0.25">
      <c r="A7" s="131">
        <v>1</v>
      </c>
      <c r="B7" s="144" t="s">
        <v>222</v>
      </c>
      <c r="C7" s="145">
        <f t="shared" ref="C7:E7" si="0">SUM(C8:C23)</f>
        <v>25261217</v>
      </c>
      <c r="D7" s="146">
        <f t="shared" si="0"/>
        <v>33681587</v>
      </c>
      <c r="E7" s="146">
        <f t="shared" si="0"/>
        <v>33681587</v>
      </c>
      <c r="F7" s="143"/>
    </row>
    <row r="8" spans="1:6" ht="15.75" x14ac:dyDescent="0.25">
      <c r="A8" s="131">
        <f>A7+1</f>
        <v>2</v>
      </c>
      <c r="B8" s="147" t="s">
        <v>223</v>
      </c>
      <c r="C8" s="148">
        <v>264337</v>
      </c>
      <c r="D8" s="148">
        <v>352449</v>
      </c>
      <c r="E8" s="148">
        <v>352449</v>
      </c>
    </row>
    <row r="9" spans="1:6" ht="15.75" x14ac:dyDescent="0.25">
      <c r="A9" s="131">
        <f t="shared" ref="A9:A26" si="1">A8+1</f>
        <v>3</v>
      </c>
      <c r="B9" s="147" t="s">
        <v>224</v>
      </c>
      <c r="C9" s="148">
        <v>33632</v>
      </c>
      <c r="D9" s="148">
        <v>44843</v>
      </c>
      <c r="E9" s="148">
        <v>44843</v>
      </c>
    </row>
    <row r="10" spans="1:6" ht="15.75" x14ac:dyDescent="0.25">
      <c r="A10" s="131">
        <f t="shared" si="1"/>
        <v>4</v>
      </c>
      <c r="B10" s="147" t="s">
        <v>225</v>
      </c>
      <c r="C10" s="148">
        <v>5255</v>
      </c>
      <c r="D10" s="148">
        <v>7006</v>
      </c>
      <c r="E10" s="148">
        <v>7006</v>
      </c>
    </row>
    <row r="11" spans="1:6" ht="15.75" x14ac:dyDescent="0.25">
      <c r="A11" s="131">
        <f t="shared" si="1"/>
        <v>5</v>
      </c>
      <c r="B11" s="147" t="s">
        <v>226</v>
      </c>
      <c r="C11" s="148">
        <v>738940</v>
      </c>
      <c r="D11" s="148">
        <v>985249</v>
      </c>
      <c r="E11" s="148">
        <v>985249</v>
      </c>
    </row>
    <row r="12" spans="1:6" ht="15.75" x14ac:dyDescent="0.25">
      <c r="A12" s="131">
        <f t="shared" si="1"/>
        <v>6</v>
      </c>
      <c r="B12" s="147" t="s">
        <v>227</v>
      </c>
      <c r="C12" s="148">
        <v>2614141</v>
      </c>
      <c r="D12" s="148">
        <v>3485522</v>
      </c>
      <c r="E12" s="148">
        <v>3485522</v>
      </c>
    </row>
    <row r="13" spans="1:6" ht="15.75" x14ac:dyDescent="0.25">
      <c r="A13" s="131">
        <f t="shared" si="1"/>
        <v>7</v>
      </c>
      <c r="B13" s="147" t="s">
        <v>228</v>
      </c>
      <c r="C13" s="148">
        <v>1449215</v>
      </c>
      <c r="D13" s="148">
        <v>1932284</v>
      </c>
      <c r="E13" s="148">
        <v>1932284</v>
      </c>
    </row>
    <row r="14" spans="1:6" ht="15.75" x14ac:dyDescent="0.25">
      <c r="A14" s="131">
        <f t="shared" si="1"/>
        <v>8</v>
      </c>
      <c r="B14" s="147" t="s">
        <v>229</v>
      </c>
      <c r="C14" s="148">
        <v>1843649</v>
      </c>
      <c r="D14" s="148">
        <v>2458197</v>
      </c>
      <c r="E14" s="148">
        <v>2458197</v>
      </c>
    </row>
    <row r="15" spans="1:6" ht="15.75" x14ac:dyDescent="0.25">
      <c r="A15" s="131">
        <f t="shared" si="1"/>
        <v>9</v>
      </c>
      <c r="B15" s="147" t="s">
        <v>72</v>
      </c>
      <c r="C15" s="148">
        <v>3387718</v>
      </c>
      <c r="D15" s="148">
        <v>4516952</v>
      </c>
      <c r="E15" s="148">
        <v>4516952</v>
      </c>
    </row>
    <row r="16" spans="1:6" ht="15.75" x14ac:dyDescent="0.25">
      <c r="A16" s="131">
        <f t="shared" si="1"/>
        <v>10</v>
      </c>
      <c r="B16" s="147" t="s">
        <v>230</v>
      </c>
      <c r="C16" s="148">
        <v>1225961</v>
      </c>
      <c r="D16" s="148">
        <v>1634608</v>
      </c>
      <c r="E16" s="148">
        <v>1634608</v>
      </c>
    </row>
    <row r="17" spans="1:5" ht="15.75" x14ac:dyDescent="0.25">
      <c r="A17" s="131">
        <f t="shared" si="1"/>
        <v>11</v>
      </c>
      <c r="B17" s="147" t="s">
        <v>231</v>
      </c>
      <c r="C17" s="148">
        <v>1149567</v>
      </c>
      <c r="D17" s="148">
        <v>1532754</v>
      </c>
      <c r="E17" s="148">
        <v>1532754</v>
      </c>
    </row>
    <row r="18" spans="1:5" ht="15.75" x14ac:dyDescent="0.25">
      <c r="A18" s="131">
        <f t="shared" si="1"/>
        <v>12</v>
      </c>
      <c r="B18" s="147" t="s">
        <v>232</v>
      </c>
      <c r="C18" s="148">
        <v>80432</v>
      </c>
      <c r="D18" s="148">
        <v>107242</v>
      </c>
      <c r="E18" s="148">
        <v>107242</v>
      </c>
    </row>
    <row r="19" spans="1:5" ht="15.75" x14ac:dyDescent="0.25">
      <c r="A19" s="131">
        <f t="shared" si="1"/>
        <v>13</v>
      </c>
      <c r="B19" s="147" t="s">
        <v>233</v>
      </c>
      <c r="C19" s="148">
        <v>6258468</v>
      </c>
      <c r="D19" s="148">
        <v>8344622</v>
      </c>
      <c r="E19" s="148">
        <v>8344622</v>
      </c>
    </row>
    <row r="20" spans="1:5" ht="15.75" x14ac:dyDescent="0.25">
      <c r="A20" s="131">
        <f t="shared" si="1"/>
        <v>14</v>
      </c>
      <c r="B20" s="147" t="s">
        <v>73</v>
      </c>
      <c r="C20" s="148">
        <v>2232646</v>
      </c>
      <c r="D20" s="148">
        <v>2976861</v>
      </c>
      <c r="E20" s="148">
        <v>2976861</v>
      </c>
    </row>
    <row r="21" spans="1:5" ht="31.5" x14ac:dyDescent="0.25">
      <c r="A21" s="131">
        <f t="shared" si="1"/>
        <v>15</v>
      </c>
      <c r="B21" s="147" t="s">
        <v>234</v>
      </c>
      <c r="C21" s="148">
        <v>1178783</v>
      </c>
      <c r="D21" s="148">
        <v>1571711</v>
      </c>
      <c r="E21" s="148">
        <v>1571711</v>
      </c>
    </row>
    <row r="22" spans="1:5" ht="15.75" x14ac:dyDescent="0.25">
      <c r="A22" s="131">
        <f t="shared" si="1"/>
        <v>16</v>
      </c>
      <c r="B22" s="147" t="s">
        <v>235</v>
      </c>
      <c r="C22" s="148">
        <v>2142266</v>
      </c>
      <c r="D22" s="148">
        <v>2856350</v>
      </c>
      <c r="E22" s="148">
        <v>2856350</v>
      </c>
    </row>
    <row r="23" spans="1:5" ht="15.75" x14ac:dyDescent="0.25">
      <c r="A23" s="131">
        <f t="shared" si="1"/>
        <v>17</v>
      </c>
      <c r="B23" s="147" t="s">
        <v>236</v>
      </c>
      <c r="C23" s="148">
        <v>656207</v>
      </c>
      <c r="D23" s="148">
        <v>874937</v>
      </c>
      <c r="E23" s="148">
        <v>874937</v>
      </c>
    </row>
    <row r="24" spans="1:5" ht="15.75" x14ac:dyDescent="0.25">
      <c r="A24" s="131">
        <f t="shared" si="1"/>
        <v>18</v>
      </c>
      <c r="B24" s="149" t="s">
        <v>237</v>
      </c>
      <c r="C24" s="150">
        <v>552977</v>
      </c>
      <c r="D24" s="150">
        <v>829466</v>
      </c>
      <c r="E24" s="150">
        <v>829466</v>
      </c>
    </row>
    <row r="25" spans="1:5" ht="15.75" x14ac:dyDescent="0.25">
      <c r="A25" s="131">
        <f t="shared" si="1"/>
        <v>19</v>
      </c>
      <c r="B25" s="147" t="s">
        <v>233</v>
      </c>
      <c r="C25" s="148">
        <v>552977</v>
      </c>
      <c r="D25" s="148">
        <v>829466</v>
      </c>
      <c r="E25" s="148">
        <v>829466</v>
      </c>
    </row>
    <row r="26" spans="1:5" ht="15.75" x14ac:dyDescent="0.25">
      <c r="A26" s="131">
        <f t="shared" si="1"/>
        <v>20</v>
      </c>
      <c r="B26" s="149" t="s">
        <v>238</v>
      </c>
      <c r="C26" s="150">
        <f t="shared" ref="C26:E26" si="2">C24+C7</f>
        <v>25814194</v>
      </c>
      <c r="D26" s="150">
        <f t="shared" si="2"/>
        <v>34511053</v>
      </c>
      <c r="E26" s="150">
        <f t="shared" si="2"/>
        <v>34511053</v>
      </c>
    </row>
  </sheetData>
  <mergeCells count="2">
    <mergeCell ref="C2:E2"/>
    <mergeCell ref="B4:E4"/>
  </mergeCells>
  <pageMargins left="0.59055118110236227" right="0.47244094488188981" top="0.74803149606299213" bottom="0.74803149606299213" header="0.31496062992125984" footer="0.31496062992125984"/>
  <pageSetup paperSize="9" scale="90" orientation="portrait" verticalDpi="90" r:id="rId1"/>
  <headerFooter>
    <oddFooter>&amp;L&amp;F&amp;C&amp;P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56D87-E78F-4EAC-9F0F-E12CB23A5DA6}">
  <sheetPr>
    <tabColor rgb="FF92D050"/>
  </sheetPr>
  <dimension ref="A1:F33"/>
  <sheetViews>
    <sheetView topLeftCell="A16" zoomScale="80" zoomScaleNormal="80" workbookViewId="0">
      <selection activeCell="A33" sqref="A33:D33"/>
    </sheetView>
  </sheetViews>
  <sheetFormatPr defaultColWidth="8.625" defaultRowHeight="15.75" x14ac:dyDescent="0.25"/>
  <cols>
    <col min="1" max="1" width="7.125" style="151" customWidth="1"/>
    <col min="2" max="2" width="55" style="151" customWidth="1"/>
    <col min="3" max="4" width="23.25" style="151" customWidth="1"/>
    <col min="5" max="5" width="17" style="151" customWidth="1"/>
    <col min="6" max="6" width="12.5" style="151" customWidth="1"/>
    <col min="7" max="16384" width="8.625" style="151"/>
  </cols>
  <sheetData>
    <row r="1" spans="1:6" x14ac:dyDescent="0.25">
      <c r="D1" s="152" t="s">
        <v>239</v>
      </c>
    </row>
    <row r="2" spans="1:6" ht="42.75" customHeight="1" x14ac:dyDescent="0.25">
      <c r="B2" s="201" t="s">
        <v>251</v>
      </c>
      <c r="C2" s="201"/>
      <c r="D2" s="201"/>
    </row>
    <row r="4" spans="1:6" ht="24.75" customHeight="1" x14ac:dyDescent="0.25">
      <c r="A4" s="202" t="s">
        <v>253</v>
      </c>
      <c r="B4" s="202"/>
      <c r="C4" s="202"/>
      <c r="D4" s="202"/>
      <c r="E4" s="154"/>
    </row>
    <row r="5" spans="1:6" s="155" customFormat="1" ht="21.95" customHeight="1" x14ac:dyDescent="0.25">
      <c r="B5" s="156"/>
      <c r="C5" s="157"/>
    </row>
    <row r="6" spans="1:6" ht="71.25" customHeight="1" x14ac:dyDescent="0.25">
      <c r="A6" s="158" t="s">
        <v>115</v>
      </c>
      <c r="B6" s="158" t="s">
        <v>116</v>
      </c>
      <c r="C6" s="158" t="s">
        <v>240</v>
      </c>
      <c r="D6" s="158" t="s">
        <v>241</v>
      </c>
      <c r="E6" s="153"/>
    </row>
    <row r="7" spans="1:6" x14ac:dyDescent="0.25">
      <c r="A7" s="197" t="s">
        <v>117</v>
      </c>
      <c r="B7" s="197"/>
      <c r="C7" s="159"/>
      <c r="D7" s="159"/>
      <c r="E7" s="160"/>
    </row>
    <row r="8" spans="1:6" ht="21.75" customHeight="1" x14ac:dyDescent="0.25">
      <c r="A8" s="161" t="s">
        <v>118</v>
      </c>
      <c r="B8" s="162" t="s">
        <v>119</v>
      </c>
      <c r="C8" s="163">
        <v>296379</v>
      </c>
      <c r="D8" s="163">
        <v>0</v>
      </c>
      <c r="E8" s="160"/>
      <c r="F8" s="160"/>
    </row>
    <row r="9" spans="1:6" ht="21.75" customHeight="1" x14ac:dyDescent="0.25">
      <c r="A9" s="161" t="s">
        <v>120</v>
      </c>
      <c r="B9" s="162" t="s">
        <v>52</v>
      </c>
      <c r="C9" s="163">
        <v>58122</v>
      </c>
      <c r="D9" s="163">
        <v>0</v>
      </c>
      <c r="E9" s="160"/>
      <c r="F9" s="160"/>
    </row>
    <row r="10" spans="1:6" ht="21.75" customHeight="1" x14ac:dyDescent="0.25">
      <c r="A10" s="161" t="s">
        <v>121</v>
      </c>
      <c r="B10" s="162" t="s">
        <v>106</v>
      </c>
      <c r="C10" s="163">
        <v>11919</v>
      </c>
      <c r="D10" s="163">
        <v>0</v>
      </c>
      <c r="E10" s="160"/>
      <c r="F10" s="160"/>
    </row>
    <row r="11" spans="1:6" ht="21.75" customHeight="1" x14ac:dyDescent="0.25">
      <c r="A11" s="161" t="s">
        <v>122</v>
      </c>
      <c r="B11" s="162" t="s">
        <v>87</v>
      </c>
      <c r="C11" s="163">
        <v>660617</v>
      </c>
      <c r="D11" s="163">
        <v>0</v>
      </c>
      <c r="E11" s="160"/>
      <c r="F11" s="160"/>
    </row>
    <row r="12" spans="1:6" ht="21.75" customHeight="1" x14ac:dyDescent="0.25">
      <c r="A12" s="161" t="s">
        <v>123</v>
      </c>
      <c r="B12" s="162" t="s">
        <v>88</v>
      </c>
      <c r="C12" s="163">
        <v>676983</v>
      </c>
      <c r="D12" s="163">
        <v>0</v>
      </c>
      <c r="E12" s="160"/>
      <c r="F12" s="160"/>
    </row>
    <row r="13" spans="1:6" ht="21.75" customHeight="1" x14ac:dyDescent="0.25">
      <c r="A13" s="161" t="s">
        <v>124</v>
      </c>
      <c r="B13" s="162" t="s">
        <v>90</v>
      </c>
      <c r="C13" s="163">
        <v>1907865</v>
      </c>
      <c r="D13" s="163">
        <v>0</v>
      </c>
      <c r="E13" s="160"/>
      <c r="F13" s="160"/>
    </row>
    <row r="14" spans="1:6" ht="21.75" customHeight="1" x14ac:dyDescent="0.25">
      <c r="A14" s="161" t="s">
        <v>125</v>
      </c>
      <c r="B14" s="162" t="s">
        <v>67</v>
      </c>
      <c r="C14" s="163">
        <v>7356054</v>
      </c>
      <c r="D14" s="163">
        <v>237454</v>
      </c>
      <c r="E14" s="160"/>
      <c r="F14" s="160"/>
    </row>
    <row r="15" spans="1:6" ht="21.75" customHeight="1" x14ac:dyDescent="0.25">
      <c r="A15" s="161" t="s">
        <v>126</v>
      </c>
      <c r="B15" s="162" t="s">
        <v>91</v>
      </c>
      <c r="C15" s="163">
        <v>3926470</v>
      </c>
      <c r="D15" s="163">
        <v>179617</v>
      </c>
      <c r="E15" s="160"/>
      <c r="F15" s="160"/>
    </row>
    <row r="16" spans="1:6" ht="21.75" customHeight="1" x14ac:dyDescent="0.25">
      <c r="A16" s="161" t="s">
        <v>127</v>
      </c>
      <c r="B16" s="162" t="s">
        <v>93</v>
      </c>
      <c r="C16" s="163">
        <v>670344</v>
      </c>
      <c r="D16" s="163">
        <v>0</v>
      </c>
      <c r="E16" s="160"/>
      <c r="F16" s="160"/>
    </row>
    <row r="17" spans="1:6" ht="21.75" customHeight="1" x14ac:dyDescent="0.25">
      <c r="A17" s="161" t="s">
        <v>128</v>
      </c>
      <c r="B17" s="162" t="s">
        <v>96</v>
      </c>
      <c r="C17" s="163">
        <v>360752</v>
      </c>
      <c r="D17" s="163">
        <v>0</v>
      </c>
      <c r="E17" s="160"/>
      <c r="F17" s="160"/>
    </row>
    <row r="18" spans="1:6" ht="21.75" customHeight="1" x14ac:dyDescent="0.25">
      <c r="A18" s="161" t="s">
        <v>129</v>
      </c>
      <c r="B18" s="162" t="s">
        <v>98</v>
      </c>
      <c r="C18" s="163">
        <v>2173075</v>
      </c>
      <c r="D18" s="163">
        <v>3794357</v>
      </c>
      <c r="E18" s="160"/>
      <c r="F18" s="160"/>
    </row>
    <row r="19" spans="1:6" ht="21.75" customHeight="1" x14ac:dyDescent="0.25">
      <c r="A19" s="161" t="s">
        <v>130</v>
      </c>
      <c r="B19" s="162" t="s">
        <v>99</v>
      </c>
      <c r="C19" s="163">
        <v>4901479</v>
      </c>
      <c r="D19" s="163">
        <v>2398989</v>
      </c>
      <c r="E19" s="160"/>
      <c r="F19" s="160"/>
    </row>
    <row r="20" spans="1:6" ht="21.75" customHeight="1" x14ac:dyDescent="0.25">
      <c r="A20" s="161" t="s">
        <v>131</v>
      </c>
      <c r="B20" s="162" t="s">
        <v>100</v>
      </c>
      <c r="C20" s="163">
        <v>359883</v>
      </c>
      <c r="D20" s="163">
        <v>0</v>
      </c>
      <c r="E20" s="160"/>
      <c r="F20" s="160"/>
    </row>
    <row r="21" spans="1:6" ht="21.75" customHeight="1" x14ac:dyDescent="0.25">
      <c r="A21" s="161" t="s">
        <v>132</v>
      </c>
      <c r="B21" s="162" t="s">
        <v>102</v>
      </c>
      <c r="C21" s="163">
        <v>3446860</v>
      </c>
      <c r="D21" s="163">
        <v>0</v>
      </c>
      <c r="E21" s="160"/>
      <c r="F21" s="160"/>
    </row>
    <row r="22" spans="1:6" ht="21.75" customHeight="1" x14ac:dyDescent="0.25">
      <c r="A22" s="161" t="s">
        <v>133</v>
      </c>
      <c r="B22" s="162" t="s">
        <v>103</v>
      </c>
      <c r="C22" s="163">
        <v>1295958</v>
      </c>
      <c r="D22" s="163">
        <v>0</v>
      </c>
      <c r="E22" s="160"/>
      <c r="F22" s="160"/>
    </row>
    <row r="23" spans="1:6" ht="21.75" customHeight="1" x14ac:dyDescent="0.25">
      <c r="A23" s="198" t="s">
        <v>134</v>
      </c>
      <c r="B23" s="198"/>
      <c r="C23" s="164"/>
      <c r="D23" s="164"/>
      <c r="E23" s="160"/>
      <c r="F23" s="160"/>
    </row>
    <row r="24" spans="1:6" ht="21.75" customHeight="1" x14ac:dyDescent="0.25">
      <c r="A24" s="161" t="s">
        <v>129</v>
      </c>
      <c r="B24" s="162" t="s">
        <v>98</v>
      </c>
      <c r="C24" s="163">
        <v>347008</v>
      </c>
      <c r="D24" s="163">
        <v>0</v>
      </c>
      <c r="E24" s="160"/>
      <c r="F24" s="160"/>
    </row>
    <row r="25" spans="1:6" ht="22.5" customHeight="1" x14ac:dyDescent="0.25">
      <c r="A25" s="199" t="s">
        <v>135</v>
      </c>
      <c r="B25" s="200"/>
      <c r="C25" s="165">
        <f>SUM(C8:C24)</f>
        <v>28449768</v>
      </c>
      <c r="D25" s="165">
        <f>SUM(D7:D24)</f>
        <v>6610417</v>
      </c>
      <c r="E25" s="166"/>
    </row>
    <row r="26" spans="1:6" s="155" customFormat="1" ht="23.25" customHeight="1" x14ac:dyDescent="0.25">
      <c r="A26" s="167"/>
      <c r="B26" s="168" t="s">
        <v>242</v>
      </c>
      <c r="C26" s="169">
        <f>50000000-C25-D25</f>
        <v>14939815</v>
      </c>
      <c r="D26" s="180"/>
      <c r="E26" s="170"/>
    </row>
    <row r="27" spans="1:6" ht="87" customHeight="1" x14ac:dyDescent="0.25">
      <c r="A27" s="203" t="s">
        <v>136</v>
      </c>
      <c r="B27" s="203"/>
      <c r="C27" s="203"/>
      <c r="D27" s="203"/>
      <c r="E27" s="160"/>
    </row>
    <row r="29" spans="1:6" x14ac:dyDescent="0.25">
      <c r="A29" s="171" t="s">
        <v>137</v>
      </c>
      <c r="D29" s="160"/>
    </row>
    <row r="31" spans="1:6" ht="66.75" customHeight="1" x14ac:dyDescent="0.25">
      <c r="A31" s="204" t="s">
        <v>263</v>
      </c>
      <c r="B31" s="204"/>
      <c r="C31" s="204"/>
      <c r="D31" s="204"/>
      <c r="E31" s="179"/>
      <c r="F31" s="179"/>
    </row>
    <row r="32" spans="1:6" ht="86.25" customHeight="1" x14ac:dyDescent="0.25">
      <c r="A32" s="196" t="s">
        <v>264</v>
      </c>
      <c r="B32" s="196"/>
      <c r="C32" s="196"/>
      <c r="D32" s="196"/>
      <c r="E32" s="179"/>
      <c r="F32" s="179"/>
    </row>
    <row r="33" spans="1:6" ht="51.75" customHeight="1" x14ac:dyDescent="0.25">
      <c r="A33" s="196" t="s">
        <v>262</v>
      </c>
      <c r="B33" s="196"/>
      <c r="C33" s="196"/>
      <c r="D33" s="196"/>
      <c r="E33" s="179"/>
      <c r="F33" s="179"/>
    </row>
  </sheetData>
  <mergeCells count="9">
    <mergeCell ref="A33:D33"/>
    <mergeCell ref="A7:B7"/>
    <mergeCell ref="A23:B23"/>
    <mergeCell ref="A25:B25"/>
    <mergeCell ref="B2:D2"/>
    <mergeCell ref="A4:D4"/>
    <mergeCell ref="A27:D27"/>
    <mergeCell ref="A31:D31"/>
    <mergeCell ref="A32:D32"/>
  </mergeCells>
  <pageMargins left="0.63" right="0.51181102362204722" top="0.59055118110236227" bottom="0.74803149606299213" header="0.31496062992125984" footer="0.31496062992125984"/>
  <pageSetup paperSize="9" scale="75" fitToHeight="0" orientation="portrait" verticalDpi="90" r:id="rId1"/>
  <headerFooter>
    <oddFooter>&amp;L&amp;F&amp;C&amp;P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1_piel_ministru_prioritates</vt:lpstr>
      <vt:lpstr>2_piel_neatkarigās</vt:lpstr>
      <vt:lpstr>3_piel_drošība</vt:lpstr>
      <vt:lpstr>4_piel_atlīdzība</vt:lpstr>
      <vt:lpstr>5_piel_energo_ēdināšana</vt:lpstr>
      <vt:lpstr>'1_piel_ministru_prioritates'!Print_Titles</vt:lpstr>
      <vt:lpstr>'2_piel_neatkarigās'!Print_Titles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dc:creator>
  <cp:lastModifiedBy>Zane Adijāne</cp:lastModifiedBy>
  <cp:lastPrinted>2023-01-12T07:49:17Z</cp:lastPrinted>
  <dcterms:created xsi:type="dcterms:W3CDTF">2022-12-22T13:10:54Z</dcterms:created>
  <dcterms:modified xsi:type="dcterms:W3CDTF">2023-01-12T10:11:01Z</dcterms:modified>
</cp:coreProperties>
</file>