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Kopsavilkuma_nod\BUDZETS_2024\Jauns_MK_diskusijas_par_PP_2024_2026\IZ_protokola_projekts\Finala_IZ_liksanai\"/>
    </mc:Choice>
  </mc:AlternateContent>
  <xr:revisionPtr revIDLastSave="0" documentId="13_ncr:1_{AD30F5EA-8B3B-470F-AB6C-1B552FAAF8F2}" xr6:coauthVersionLast="47" xr6:coauthVersionMax="47" xr10:uidLastSave="{00000000-0000-0000-0000-000000000000}"/>
  <bookViews>
    <workbookView xWindow="-120" yWindow="-120" windowWidth="29040" windowHeight="15720" xr2:uid="{41F0C949-75B3-476B-B8C8-9DC4F5A8FACA}"/>
  </bookViews>
  <sheets>
    <sheet name="1_piel_ministru_prioritates" sheetId="8" r:id="rId1"/>
    <sheet name="2_piel_neatkarigās" sheetId="1" r:id="rId2"/>
    <sheet name="3_piel_drošība" sheetId="2" r:id="rId3"/>
    <sheet name="4_piel_atlīdzība" sheetId="9" r:id="rId4"/>
  </sheets>
  <definedNames>
    <definedName name="_xlnm.Print_Titles" localSheetId="0">'1_piel_ministru_prioritates'!$6:$7</definedName>
    <definedName name="_xlnm.Print_Titles" localSheetId="1">'2_piel_neatkarigās'!$6:$7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9" l="1"/>
  <c r="J24" i="9"/>
  <c r="H24" i="9"/>
  <c r="G24" i="9"/>
  <c r="E24" i="9"/>
  <c r="I18" i="9"/>
  <c r="I24" i="9" s="1"/>
  <c r="F18" i="9"/>
  <c r="F24" i="9" s="1"/>
  <c r="D18" i="9"/>
  <c r="D24" i="9" s="1"/>
  <c r="C18" i="9"/>
  <c r="C24" i="9" s="1"/>
  <c r="A7" i="9"/>
  <c r="A8" i="9" s="1"/>
  <c r="A9" i="9" s="1"/>
  <c r="A10" i="9" s="1"/>
  <c r="A11" i="9" s="1"/>
  <c r="A12" i="9" s="1"/>
  <c r="A13" i="9" s="1"/>
  <c r="A14" i="9" s="1"/>
  <c r="A15" i="9" s="1"/>
  <c r="A16" i="9" s="1"/>
  <c r="A17" i="9" s="1"/>
  <c r="A18" i="9" s="1"/>
  <c r="A19" i="9" s="1"/>
  <c r="A20" i="9" s="1"/>
  <c r="A21" i="9" s="1"/>
  <c r="A22" i="9" s="1"/>
  <c r="A23" i="9" s="1"/>
  <c r="A24" i="9" s="1"/>
  <c r="D110" i="8" l="1"/>
  <c r="E110" i="8"/>
  <c r="F110" i="8"/>
  <c r="G110" i="8"/>
  <c r="H110" i="8"/>
  <c r="C110" i="8"/>
  <c r="D105" i="8"/>
  <c r="E105" i="8"/>
  <c r="F105" i="8"/>
  <c r="G105" i="8"/>
  <c r="H105" i="8"/>
  <c r="C105" i="8"/>
  <c r="D125" i="8"/>
  <c r="C125" i="8"/>
  <c r="D41" i="8"/>
  <c r="E41" i="8"/>
  <c r="F41" i="8"/>
  <c r="G41" i="8"/>
  <c r="H41" i="8"/>
  <c r="C41" i="8"/>
  <c r="C73" i="8" l="1"/>
  <c r="C70" i="8" s="1"/>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C58" i="8" l="1"/>
  <c r="C63" i="8"/>
  <c r="C66" i="8"/>
  <c r="C76" i="8"/>
  <c r="C83" i="8"/>
  <c r="C95" i="8"/>
  <c r="C100" i="8"/>
  <c r="D108" i="8"/>
  <c r="E108" i="8"/>
  <c r="F108" i="8"/>
  <c r="G108" i="8"/>
  <c r="H108" i="8"/>
  <c r="C108" i="8"/>
  <c r="D54" i="8"/>
  <c r="E54" i="8"/>
  <c r="F54" i="8"/>
  <c r="G54" i="8"/>
  <c r="H54" i="8"/>
  <c r="C54" i="8"/>
  <c r="D93" i="8"/>
  <c r="E93" i="8"/>
  <c r="F93" i="8"/>
  <c r="G93" i="8"/>
  <c r="H93" i="8"/>
  <c r="C93" i="8"/>
  <c r="G28" i="8"/>
  <c r="H28" i="8"/>
  <c r="F66" i="8"/>
  <c r="G66" i="8"/>
  <c r="H66" i="8"/>
  <c r="D66" i="8"/>
  <c r="E66" i="8"/>
  <c r="H27" i="8" l="1"/>
  <c r="G27" i="8"/>
  <c r="F116" i="8"/>
  <c r="G116" i="8"/>
  <c r="H116" i="8"/>
  <c r="D83" i="8"/>
  <c r="E83" i="8"/>
  <c r="F83" i="8"/>
  <c r="G83" i="8"/>
  <c r="H83" i="8"/>
  <c r="F39" i="8"/>
  <c r="F28" i="8" s="1"/>
  <c r="F27" i="8" s="1"/>
  <c r="D63" i="8"/>
  <c r="E63" i="8"/>
  <c r="F63" i="8"/>
  <c r="G63" i="8"/>
  <c r="H63" i="8"/>
  <c r="D98" i="8"/>
  <c r="E98" i="8"/>
  <c r="F98" i="8"/>
  <c r="G98" i="8"/>
  <c r="H98" i="8"/>
  <c r="C98" i="8"/>
  <c r="C57" i="8" l="1"/>
  <c r="F17" i="8"/>
  <c r="G17" i="8"/>
  <c r="H17" i="8"/>
  <c r="E25" i="8"/>
  <c r="E17" i="8" s="1"/>
  <c r="D25" i="8"/>
  <c r="D17" i="8" s="1"/>
  <c r="C25" i="8"/>
  <c r="C17" i="8" s="1"/>
  <c r="D100" i="8"/>
  <c r="E100" i="8"/>
  <c r="E125" i="8"/>
  <c r="E116" i="8" s="1"/>
  <c r="D116" i="8"/>
  <c r="D70" i="8" l="1"/>
  <c r="E70" i="8"/>
  <c r="F70" i="8"/>
  <c r="G70" i="8"/>
  <c r="H70" i="8"/>
  <c r="C120" i="8"/>
  <c r="F100" i="8"/>
  <c r="G100" i="8"/>
  <c r="H100" i="8"/>
  <c r="D76" i="8" l="1"/>
  <c r="E76" i="8"/>
  <c r="F76" i="8"/>
  <c r="G76" i="8"/>
  <c r="H76" i="8"/>
  <c r="D95" i="8" l="1"/>
  <c r="E95" i="8"/>
  <c r="F95" i="8"/>
  <c r="G95" i="8"/>
  <c r="H95" i="8"/>
  <c r="D58" i="8"/>
  <c r="E58" i="8"/>
  <c r="E57" i="8" s="1"/>
  <c r="F58" i="8"/>
  <c r="F57" i="8" s="1"/>
  <c r="G58" i="8"/>
  <c r="H58" i="8"/>
  <c r="H57" i="8" s="1"/>
  <c r="G57" i="8" l="1"/>
  <c r="D57" i="8"/>
  <c r="A46" i="1"/>
  <c r="A47" i="1" s="1"/>
  <c r="A48" i="1" s="1"/>
  <c r="A49" i="1" s="1"/>
  <c r="A50" i="1" s="1"/>
  <c r="A51" i="1" s="1"/>
  <c r="A52" i="1" s="1"/>
  <c r="A53" i="1" s="1"/>
  <c r="A54" i="1" s="1"/>
  <c r="A55" i="1" s="1"/>
  <c r="A56" i="1" s="1"/>
  <c r="A57" i="1" s="1"/>
  <c r="A58" i="1" s="1"/>
  <c r="A59" i="1" s="1"/>
  <c r="A60" i="1" s="1"/>
  <c r="A61" i="1" s="1"/>
  <c r="A62" i="1" s="1"/>
  <c r="A63" i="1" s="1"/>
  <c r="A64" i="1" s="1"/>
  <c r="A65" i="1" s="1"/>
  <c r="A66" i="1" s="1"/>
  <c r="C45" i="1" l="1"/>
  <c r="D45" i="1"/>
  <c r="E45" i="1"/>
  <c r="F45" i="1"/>
  <c r="G45" i="1"/>
  <c r="H45" i="1"/>
  <c r="C56" i="1" l="1"/>
  <c r="D56" i="1" l="1"/>
  <c r="E56" i="1"/>
  <c r="F56" i="1"/>
  <c r="G56" i="1"/>
  <c r="H56" i="1"/>
  <c r="E36" i="8" l="1"/>
  <c r="D36" i="8"/>
  <c r="C36" i="8"/>
  <c r="C28" i="8" s="1"/>
  <c r="C27" i="8" s="1"/>
  <c r="D28" i="8" l="1"/>
  <c r="D27" i="8" s="1"/>
  <c r="E28" i="8"/>
  <c r="E27" i="8" s="1"/>
  <c r="C60" i="1"/>
  <c r="C15" i="8" s="1"/>
  <c r="C121" i="8"/>
  <c r="C116" i="8" s="1"/>
  <c r="E12" i="2"/>
  <c r="D12" i="2"/>
  <c r="C12" i="2"/>
  <c r="F10" i="2"/>
  <c r="G10" i="2"/>
  <c r="H10" i="2"/>
  <c r="E17" i="2" l="1"/>
  <c r="D17" i="2"/>
  <c r="C17" i="2"/>
  <c r="C50" i="1"/>
  <c r="F18" i="2" l="1"/>
  <c r="D18" i="2" l="1"/>
  <c r="E18" i="2"/>
  <c r="G18" i="2"/>
  <c r="H18" i="2"/>
  <c r="C18" i="2"/>
  <c r="F60" i="1"/>
  <c r="D60" i="1"/>
  <c r="D15" i="8" s="1"/>
  <c r="E60" i="1"/>
  <c r="E15" i="8" s="1"/>
  <c r="G60" i="1"/>
  <c r="H60" i="1"/>
  <c r="C11" i="2" l="1"/>
  <c r="C10" i="2" s="1"/>
  <c r="D11" i="2"/>
  <c r="D10" i="2" s="1"/>
  <c r="E11" i="2"/>
  <c r="E10" i="2" s="1"/>
  <c r="C38" i="1"/>
  <c r="C35" i="1"/>
  <c r="C33" i="1"/>
  <c r="C24" i="1"/>
  <c r="D17" i="1"/>
  <c r="E17" i="1"/>
  <c r="C17" i="1"/>
  <c r="C14" i="1"/>
  <c r="C11" i="1"/>
  <c r="D38" i="1"/>
  <c r="E38" i="1"/>
  <c r="F10" i="1" l="1"/>
  <c r="G10" i="1"/>
  <c r="H10" i="1"/>
  <c r="F10" i="8" l="1"/>
  <c r="H10" i="8"/>
  <c r="G10" i="8"/>
  <c r="D13" i="2"/>
  <c r="E13" i="2"/>
  <c r="F13" i="2"/>
  <c r="G13" i="2"/>
  <c r="H13" i="2"/>
  <c r="C13" i="2"/>
  <c r="F16" i="2" l="1"/>
  <c r="G16" i="2"/>
  <c r="H16" i="2"/>
  <c r="E16" i="2"/>
  <c r="D16" i="2"/>
  <c r="C16" i="2"/>
  <c r="F11" i="2" l="1"/>
  <c r="G11" i="2"/>
  <c r="H11" i="2"/>
  <c r="F12" i="8" l="1"/>
  <c r="F114" i="8" s="1"/>
  <c r="H12" i="8"/>
  <c r="H114" i="8" s="1"/>
  <c r="G12" i="8"/>
  <c r="G114" i="8" s="1"/>
  <c r="C12" i="8" l="1"/>
  <c r="D12" i="8"/>
  <c r="A11" i="2"/>
  <c r="A12" i="2" s="1"/>
  <c r="A13" i="2" s="1"/>
  <c r="A14" i="2" s="1"/>
  <c r="A15" i="2" s="1"/>
  <c r="A16" i="2" s="1"/>
  <c r="A17" i="2" s="1"/>
  <c r="A18" i="2" s="1"/>
  <c r="A19" i="2" s="1"/>
  <c r="A20" i="2" s="1"/>
  <c r="A21" i="2" s="1"/>
  <c r="D50" i="1"/>
  <c r="E50" i="1"/>
  <c r="D43" i="1"/>
  <c r="E43" i="1"/>
  <c r="C43" i="1"/>
  <c r="D24" i="1"/>
  <c r="E24" i="1"/>
  <c r="D14" i="1"/>
  <c r="E14" i="1"/>
  <c r="D11" i="1"/>
  <c r="E11" i="1"/>
  <c r="E12" i="8" l="1"/>
  <c r="E35" i="1"/>
  <c r="D35" i="1"/>
  <c r="E33" i="1"/>
  <c r="D33" i="1"/>
  <c r="E22" i="1"/>
  <c r="D22" i="1"/>
  <c r="D10" i="1" s="1"/>
  <c r="C22" i="1"/>
  <c r="C10" i="1" s="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D10" i="8" l="1"/>
  <c r="D114" i="8" s="1"/>
  <c r="D127" i="8" s="1"/>
  <c r="E10" i="1"/>
  <c r="E10" i="8" s="1"/>
  <c r="E114" i="8" s="1"/>
  <c r="E127" i="8" s="1"/>
  <c r="C10" i="8"/>
  <c r="C114" i="8" s="1"/>
  <c r="C127" i="8" s="1"/>
</calcChain>
</file>

<file path=xl/sharedStrings.xml><?xml version="1.0" encoding="utf-8"?>
<sst xmlns="http://schemas.openxmlformats.org/spreadsheetml/2006/main" count="250" uniqueCount="224">
  <si>
    <t>2024.g.</t>
  </si>
  <si>
    <t xml:space="preserve">Neatkarīgās iestādes </t>
  </si>
  <si>
    <t>Valsts prezidenta kanceleja</t>
  </si>
  <si>
    <t>Tieslietu ministrija (Datu valsts inspekcija)</t>
  </si>
  <si>
    <t>Datu valsts inspekcijas nodarbināto mēnešalgu palielinājums</t>
  </si>
  <si>
    <t>Tieslietu ministrija (Zemesgrāmatu nodaļas, rajonu (pilsētu) tiesas un apgabaltiesas)</t>
  </si>
  <si>
    <t>Valsts kontrole</t>
  </si>
  <si>
    <t>Augstākā tiesa</t>
  </si>
  <si>
    <t>Satversmes tiesa</t>
  </si>
  <si>
    <t>Prokuratūra</t>
  </si>
  <si>
    <t>2025.g.</t>
  </si>
  <si>
    <t>Tiesībsarga birojs</t>
  </si>
  <si>
    <t>Tiesībsarga biroja kapacitātes stiprināšana</t>
  </si>
  <si>
    <t>Konkurences padome</t>
  </si>
  <si>
    <t>Konkurētspējīgas Augstākās tiesas darbinieku atalgojuma sistēmas uzturēšana</t>
  </si>
  <si>
    <t>Satversmes tiesas darbinieku atlīdzības palielināšana</t>
  </si>
  <si>
    <t xml:space="preserve">Sabiedriskie elektroniskie plašsaziņas līdzekļi </t>
  </si>
  <si>
    <t>Radio un televīzijas regulators</t>
  </si>
  <si>
    <t>Ar valsts drošību saistītie prioritārie pasākumi</t>
  </si>
  <si>
    <t>Satversmes aizsardzības birojs (TM budžetā)</t>
  </si>
  <si>
    <t>Korupcijas novēršanas un apkarošanas birojs</t>
  </si>
  <si>
    <t xml:space="preserve">   Satversmes aizsardzības biroja darbības nodrošināšana </t>
  </si>
  <si>
    <t>Fiskālā telpa</t>
  </si>
  <si>
    <t xml:space="preserve">Pasākumi kopā </t>
  </si>
  <si>
    <t>Atlikusī fiskālā telpa</t>
  </si>
  <si>
    <t>Ukrainas civiliedzīvotāju atbalstam (74.resors)</t>
  </si>
  <si>
    <t>Nozaru prioritātes</t>
  </si>
  <si>
    <t>Ārlietu ministrija</t>
  </si>
  <si>
    <t>Ekonomikas ministrija</t>
  </si>
  <si>
    <t>Finanšu ministrija</t>
  </si>
  <si>
    <t>Zemkopības ministrija</t>
  </si>
  <si>
    <t>Satiksmes ministrija</t>
  </si>
  <si>
    <t>Labklājības ministrija</t>
  </si>
  <si>
    <t>Tieslietu ministrija</t>
  </si>
  <si>
    <t>Vides aizsardzības un reģionālās attīstības ministrija</t>
  </si>
  <si>
    <t>Klimata un enerģētikas ministrija</t>
  </si>
  <si>
    <t>Kultūras ministrija</t>
  </si>
  <si>
    <t xml:space="preserve">Iespējamie kompensējošie pasākumi </t>
  </si>
  <si>
    <t>Vienreizējie pasākumi (ārpus fiskālās telpas, tiks plānoti 74.resorā un pārdalīti pēc MK un SBFNK lēmuma)</t>
  </si>
  <si>
    <t>Normatīvo aktu izpilde, tiesas spriedumi</t>
  </si>
  <si>
    <t>Pasākumi no fiskālās telpas</t>
  </si>
  <si>
    <t>Ar valsts drošību saistītie prioritārie pasākumi (pielikums 3)</t>
  </si>
  <si>
    <t>Gadskārtējā valsts budžeta izpildes procesā pārdalāmais finansējums</t>
  </si>
  <si>
    <r>
      <t xml:space="preserve">Priekšlikumi atbalstāmajiem pasākumiem 2024. gadam un budžeta ietvaram 2024. - 2026. gadam, </t>
    </r>
    <r>
      <rPr>
        <b/>
        <i/>
        <sz val="16"/>
        <color theme="1"/>
        <rFont val="Times New Roman"/>
        <family val="1"/>
        <charset val="186"/>
      </rPr>
      <t>euro</t>
    </r>
  </si>
  <si>
    <t>2026.g.</t>
  </si>
  <si>
    <r>
      <t xml:space="preserve">Papildu finansējums prioritārajiem pasākumiem neatkarīgajām iestādēm 2024. gadam un budžeta ietvaram 2024. - 2026. gadam, </t>
    </r>
    <r>
      <rPr>
        <b/>
        <i/>
        <sz val="16"/>
        <color theme="1"/>
        <rFont val="Times New Roman"/>
        <family val="1"/>
        <charset val="186"/>
      </rPr>
      <t>euro</t>
    </r>
  </si>
  <si>
    <t>Latvijas ekonomiskās konkurētspējas veicināšana (vizītes ar uzņēmēju līdzdalību un lobija kampaņa Latvijas kandidatūrai uz ANO DP nepastāvīgās dalībvalsts vietu)</t>
  </si>
  <si>
    <t>Valsts prezidenta komisija Latvijas zinātnes un ekonomiskās konkurētspējas veicināšanai</t>
  </si>
  <si>
    <t xml:space="preserve">Diskriminācijas novēršanas struktūrvienības izveide atbilstoši Nacionālajai pozīcijai	</t>
  </si>
  <si>
    <t>Konkurences padomes kapacitātes stiprināšana, nodrošinot iespēju efektīvāk izpildīt konkurences noteikumus un uzraudzīt iekšējā tirgus pienācīgu darbību</t>
  </si>
  <si>
    <t xml:space="preserve">Atbalsta nodrošināšana Eiropas Komisijai, izmeklējot digitālo platformu izraisītos konkurences ierobežojumus </t>
  </si>
  <si>
    <t>Atbalsta nodrošināšana Eiropas Komisijai ārvalstu subsīdiju, kas izkropļo iekšējo tirgu, izmeklēšanā</t>
  </si>
  <si>
    <t xml:space="preserve">Atbalsta sniegšana publiskajiem pasūtītājiem karteļa vienošanās rezultātā nodarīto zaudējumu atgūšanā </t>
  </si>
  <si>
    <t xml:space="preserve">Konkurētspējīga atalgojuma nodrošināšana tiesās </t>
  </si>
  <si>
    <t>Tiesu darbības nodrošināšana un infrastruktūras uzturēšanas izdevumu segšana</t>
  </si>
  <si>
    <t>Horizon integrācija ar Valsts vienoto datorizēto zemesgrāmatu un licenču nomas maksas sadārdzinājuma segšana</t>
  </si>
  <si>
    <t xml:space="preserve">Tiesas sēžu zāļu stacionāro datoru nomaiņa </t>
  </si>
  <si>
    <t>Audio ierakstu sistēmas modernizācija tiesas sēžu zālēs</t>
  </si>
  <si>
    <t>Tiesu informatīvās sistēmas pilnveide</t>
  </si>
  <si>
    <t>eZīmoga tehniskā risinājuma ieviešana</t>
  </si>
  <si>
    <t>E-pierādījumu platformas (eEvidence) sistēmas ieviešana starptautiskajā civilprocesā</t>
  </si>
  <si>
    <t>Valsts kontroles (VK) kapacitātes stiprināšana publiskā sektora revīzijās, stiprinot cilvēkkapitālu</t>
  </si>
  <si>
    <t>Augstākās tiesas informācijas tehnoloģiju infrastruktūras uzturēšanas pasākumu nodrošināšana</t>
  </si>
  <si>
    <t>Atlaišanas pabalstu un neizmantoto atvaļinājumu kompensāciju nodrošināšana</t>
  </si>
  <si>
    <t>Satversmes tiesas komandējumu nodrošināšana, veidojot Eiropas konstitucionālo tiesu darba kārtību tiesiskuma jautājumos</t>
  </si>
  <si>
    <t>Satversmes tiesas IT sistēmas drošības stiprināšanas un modernizācijas izdevumu sadārdzinājuma kompensēšana</t>
  </si>
  <si>
    <t xml:space="preserve">Prokuratūras darbinieku atalgojuma palielināšana </t>
  </si>
  <si>
    <t xml:space="preserve">Aktuālie informatīvās telpas drošības pasākumi (Mākoņtehnoloģiju pakalpojums un sistēmas) </t>
  </si>
  <si>
    <t xml:space="preserve">Pētījums par Latvijas iedzīvotāju medijpratību. </t>
  </si>
  <si>
    <t>NEPLP monitoringa kapacitātes stiprināšana</t>
  </si>
  <si>
    <t>Latvijas informatīvās telpas aizsardzības un NEPLP administratīvās kapacitātes stiprināšana</t>
  </si>
  <si>
    <t>Pētījums par Latvijas iedzīvotāju prasmēm un ieradumiem lietot tehnoloģijas mediju pakalpojumu saņemšanai</t>
  </si>
  <si>
    <t>Centrālā vēlēšanu komisija</t>
  </si>
  <si>
    <t>2024. gada Eiropas Parlamenta vēlēšanu papildus kampaņas jauniešiem aktivitātes un balsu skaitīšanai uzticības veicināšanai</t>
  </si>
  <si>
    <t>Tempest datoru un to aprīkojuma nodrošinājums valsts noslēpuma objektu apstrādei</t>
  </si>
  <si>
    <t>Valsts drošības dienests (IeM budžets)</t>
  </si>
  <si>
    <t xml:space="preserve">NEPLP </t>
  </si>
  <si>
    <t xml:space="preserve">Vēlēšanu komisiju atalgojuma un ēdināšanas izdevumu kompensācijas nodrošināšana </t>
  </si>
  <si>
    <t>Vienreizējs pabalsts Korupcijas novēršanas un apkarošanas biroja amatpersonām</t>
  </si>
  <si>
    <t>Dokumentu un informācijas pārvaldības sistēmas izstrāde</t>
  </si>
  <si>
    <t>Biroja informāciju tehnoloģiju nodrošinājuma stiprināšana</t>
  </si>
  <si>
    <t>EK regulas Nr.2023/138, ar ko nosaka konkrētu augstvērtīgu datu kopu sarakstu un to publicēšanas un atkalizmantošanas kārtību, prasību izpildei (VARAM, TM, SM)</t>
  </si>
  <si>
    <t>Apsūdzētā tiesību uz būtisku dokumentu rakstveida tulkojumu nodrošināšana kriminālprocesā (AT un Tiesas TM)</t>
  </si>
  <si>
    <t>Valsts drošības dienesta pamatfunkciju kapacitātes stiprināšana</t>
  </si>
  <si>
    <t>Nodokļu izmaiņas</t>
  </si>
  <si>
    <t>Precizētais Rīgas Satiksmes investīciju plāns</t>
  </si>
  <si>
    <t xml:space="preserve">Valsts budžeta finansētu pasākumu (SM) pārcelšana uz ES fondu 2021-2027 programmu </t>
  </si>
  <si>
    <r>
      <t xml:space="preserve">Papildu finansējums ar valsts drošību saistītiem prioritārajiem pasākumiem 2024. gadam un budžeta ietvaram 2024. - 2026. gadam, </t>
    </r>
    <r>
      <rPr>
        <b/>
        <i/>
        <sz val="16"/>
        <color theme="1"/>
        <rFont val="Times New Roman"/>
        <family val="1"/>
        <charset val="186"/>
      </rPr>
      <t>euro</t>
    </r>
  </si>
  <si>
    <t>Izdevumu pārskatīšanas resursi kopējām prioritātēm</t>
  </si>
  <si>
    <t>Nenodokļu ieņēmumu palielinājums</t>
  </si>
  <si>
    <t>Publisko personu nomas maksas sadārdzinājums (horizontāli)</t>
  </si>
  <si>
    <t>Neatkarīgo institūciju nomas maksas pieaugumam, t.sk.:</t>
  </si>
  <si>
    <t>Par Eiropas Savienības tiesību aktos atļautajiem izņēmumiem sankciju piemērošanā un Latvijas kompetentajām iestādēm šo izņēmumu piemērošanā (IeM FID)</t>
  </si>
  <si>
    <t>Pensiju, pabalstu un atlīdzības piegādes saņēmēja dzīvesvietā samaksas pieauguma kompensēšana</t>
  </si>
  <si>
    <t>Latvijas kandidatūras ANO Drošības padomes vēlēšanās 2025.g. lobija kampaņas nodrošināšana Latvijas dalībai ANO Drošības padomē 2026-2028.g.</t>
  </si>
  <si>
    <t xml:space="preserve">Diasporas atbalstam - informēšanas pasākumi par Eiroparlamenta vēlēšanām </t>
  </si>
  <si>
    <t>Sabiedrisko elektronisko plašsaziņas līdzekļu padomes kapacitātes stiprināšana</t>
  </si>
  <si>
    <t>Sabiedrisko elektronisko plašsaziņas līdzekļu apvienošanas procesa sagatavošana un īstenošana</t>
  </si>
  <si>
    <t>Pilsoniskā dialoga platformas izveide, stiprinot Nevalstisko organizāciju un Ministru kabineta sadarbības memoranda īstenošanas padomes darbību</t>
  </si>
  <si>
    <t xml:space="preserve">Neatkarīgās iestādes - kopā (pielikums 2) </t>
  </si>
  <si>
    <t>Latvijas dalības Eiropas Savienībā divdesmitgades atzīmēšana (ĀM horizontāli)</t>
  </si>
  <si>
    <t>Atgriezeniskais efekts uz IIN, VSAOI, PVN no atlīdzības palielināšanas</t>
  </si>
  <si>
    <t>Valsts augstskolu padomju darbības nodrošināšana (IZM)</t>
  </si>
  <si>
    <t>Reformas īstenošanai, lai izveidotu apvienoto sabiedrisko mediju  (74.resorā rezervēt)</t>
  </si>
  <si>
    <t>Direktīvas 2020/2184 par dzeramā ūdens kvalitāti prasību ieviešana</t>
  </si>
  <si>
    <t>Paliatīvās aprūpes sistēmas pilnveidošana  LM</t>
  </si>
  <si>
    <t>Finansējums Patērētāju tiesību aizsardzības centram un Centrālās statistikas pārvaldei regulu prasību izpildei (EM)</t>
  </si>
  <si>
    <t>Atlīdzība Valsts ieņēmumu dienesta nodarbinātajiem</t>
  </si>
  <si>
    <t>Sabiedriskā pasūtījuma nodrošināšana un attīstība sabiedriskajos medijos</t>
  </si>
  <si>
    <t>Oglekļa ievedkorekcijas mehānisma piemērošana Latvijā (FM)</t>
  </si>
  <si>
    <t>Speciālā budžeta izdevumu korekcija</t>
  </si>
  <si>
    <t>Valsts akciju sabiedrību papildu dividenžu maksājumi valsts budžetā +UIN</t>
  </si>
  <si>
    <t>Starpnozaru prioritātes</t>
  </si>
  <si>
    <t>Ministru kabinets</t>
  </si>
  <si>
    <t>Latvijas ārvalstu pārstāvniecību vietējās kapacitātes stiprināšana</t>
  </si>
  <si>
    <t>Latvijas publiskās diplomātijas aktivitāšu nodrošināšanai, tai skaitā pārstāvniecībās</t>
  </si>
  <si>
    <t xml:space="preserve">Valsts IKT profesionalizācija - Valsts digitālā attīstība </t>
  </si>
  <si>
    <t xml:space="preserve">Interešu konflikta automātiskā pārbaude publiskajos iepirkumos, izveidojot VRAA Elektronisko iepirkumu sistēmā pilnveidoto tehnisko risinājumu </t>
  </si>
  <si>
    <t xml:space="preserve">Bērnu aizsardzības un atbalsta sistēmas pilnveide </t>
  </si>
  <si>
    <t xml:space="preserve">Piemaksu pie vecuma un invaliditātes pensijas saņēmēju loka un apmēra paplašināšana </t>
  </si>
  <si>
    <t xml:space="preserve">Dotācija zaudējumu segšanai sabiedriskā transporta pakalpojumu sniedzējiem </t>
  </si>
  <si>
    <t xml:space="preserve">Dzelzceļa publiskās infrastruktūras uzturēšana </t>
  </si>
  <si>
    <t xml:space="preserve">Latvijas skolas somas pieejamības paplašināšana </t>
  </si>
  <si>
    <t>Latviešu valodas stiprināšana caur lasītprasmi</t>
  </si>
  <si>
    <t>Valsts attīstības un politikas plānošanas sistēmas pilnveide</t>
  </si>
  <si>
    <t>Vienotā pakalpojumu centra izveide</t>
  </si>
  <si>
    <t>Braukšanas maksas atvieglojumi bērniem bāreņiem un bez vecāku gādības palikušiem bērniem, kuri atrodas audžuģimenēs, aizbildnībā, bērnu aprūpes institūcijās vai mācās vispārējās un profesionālajās izglītības iestādēs, kā arī augstskolās un koledžās līdz 24 gadu vecuma sasniegšanai, valstspilsētu pašvaldību organizētajos pārvadājumos</t>
  </si>
  <si>
    <t>SIA "Tet" 2022.gadā  sniegtā universālā pakalpojuma saistību izpildes radīto zaudējumu kompensācija</t>
  </si>
  <si>
    <t>Latgaliešu rakstu valodas atainošanas oficiālajās norādēs ieviešana praksē</t>
  </si>
  <si>
    <t>Ēdināšanas pakalpojumu cenu sadārdzinājuma segšana</t>
  </si>
  <si>
    <t>74.resora korekcija</t>
  </si>
  <si>
    <t>Zivju resursu mākslīgās atražošanas plāna 2021.-2024. gadam īstenošanai un pielietojamo pētījumu izstrādei akvakultūrā, kā arī informācijas sniegšanai un atzinumu sagatavošanai pēc valsts un pašvaldību iestāžu pieprasījumiem</t>
  </si>
  <si>
    <t>Vienotas informācijas sistēmas izveidei un pilnveidošanai, izmantojot jaunākos tehniskos risinājumus un digitalizācijas iespējas, īstenojot Eiropas Zaļā kursa mērķu ieviešanu</t>
  </si>
  <si>
    <t>Atbalsts lauksaimniecības ekonomiskās dzīvotspējas stiprināšanai un krīzes radīto seko novēršanai</t>
  </si>
  <si>
    <t>Investīciju atbalsts augļkopības un dārzeņkopības saimniecību konkurētspējas stiprināšanai un eksportspējas veicināšanai</t>
  </si>
  <si>
    <t>Likumprojektu pakotne reģistrētās partnerības jautājumā (IeM un FM (VID))</t>
  </si>
  <si>
    <t>Jaunuzņēmumu atbalstam</t>
  </si>
  <si>
    <t>"Bērna mājas" pakalpojuma pastāvīgas darbības  nodrošināšana</t>
  </si>
  <si>
    <t>Atbalsta pasākumi ģimenēm un bērniem</t>
  </si>
  <si>
    <t>Labklājības nozares  sniegto pakalpojumu pieejamības nodrošināšana</t>
  </si>
  <si>
    <t>Publisko personu nomas maksas sadārdzinājums</t>
  </si>
  <si>
    <t>Kultūras nozares cilvēkresursu kapacitātes celšana</t>
  </si>
  <si>
    <t>Nacionālā kino saglabāšana</t>
  </si>
  <si>
    <t>Nacionālo un ES normatīvo aktu prasību izpilde, tai skaitā IT sistēmu pielāgošana (FM VID)</t>
  </si>
  <si>
    <t>Valsts ieņēmumu dienesta  IT sistēmu pielāgošana un komunikācijas kampaņa vispārējas deklarēšanas nodrošināšanai (FM)</t>
  </si>
  <si>
    <t xml:space="preserve">Eiropas Savienības noteikto sankciju pārkāpšanas kontroles funkcijas īstenošana (VID) </t>
  </si>
  <si>
    <t>Satiksmes nozares pārvaldības un finansēšanas modeļa reforma</t>
  </si>
  <si>
    <t>Personu ar invaliditāti asistentu un pavadoņu atlīdzības apmēra paaugstināšana (LM un IZM)</t>
  </si>
  <si>
    <t>Veselības aprūpes pakalpojumu pieejamības un kvalitātes uzlabošana (74.resorā rezervēt)</t>
  </si>
  <si>
    <t>Atbalstam elektroenerģijas tarifu pieauguma kompensēšanai (74.resorā rezervēt)</t>
  </si>
  <si>
    <t>Fiskālās disciplīnas kapacitātes stiprināšana ES ekonomiskā regulējuma nodrošināšanai</t>
  </si>
  <si>
    <t xml:space="preserve">tai skaitā Sabiedriskie elektroniskie plašsaziņas līdzekļi </t>
  </si>
  <si>
    <t>Valsts prioritātes</t>
  </si>
  <si>
    <t>Drošība</t>
  </si>
  <si>
    <t>Izglītība</t>
  </si>
  <si>
    <t>Veselība</t>
  </si>
  <si>
    <t>Pedagogu darba samaksas pieauguma grafika īstenošanas 2.solim no 2024. gada 1. janvāra (horizontāli)</t>
  </si>
  <si>
    <t>Pilotprojekts augstākās izglītības institucionālā finansējuma ieviešanai no 2024.gada 1.septembra (74.resorā rezervēt)</t>
  </si>
  <si>
    <t>Kvalitatīvas izglītības ieguves nodrošināšana tiesībaizsardzības iestāžu amatpersonām (Iekšējās drošības akadēmija) (IeM)</t>
  </si>
  <si>
    <t>Latvijas dalības nodrošināšana Eiropas Kodolpētījumu organizācijā (CERN) pirmsiestāšanās dalībvalsts statusā (IZM)</t>
  </si>
  <si>
    <t>Lai īstenotu secīgu pāreju uz mācībām valsts valodā (IZM)</t>
  </si>
  <si>
    <t>Informācijas sistēmas SIGMA-LRAS  funkcionalitātes pilnveide</t>
  </si>
  <si>
    <t>Iekšējās drošības birojs (IeM budžetā)</t>
  </si>
  <si>
    <t>Valsts aizsardzības finansēšanas palelinājums līdz 3% no IKP 2027.gadā (2026.- 2,75 % no IKP, 2027. - 3% no IKP) (AiM)</t>
  </si>
  <si>
    <t>Valsts ugunsdzēsības un glābšanas dienesta struktūrvienību dzīvības glābšanas spēju stiprināšanas nodrošināšana (IeM)</t>
  </si>
  <si>
    <t>Valsts apmaksātu veselības aprūpes pakalpojumu pieejamības paaugstināšana Iekšlietu ministrijas sistēmas iestāžu un Ieslodzījuma vietu pārvaldes amatpersonām ar speciālajām dienesta pakāpēm (IeM un TM)</t>
  </si>
  <si>
    <t>Latvijas Republikas kapacitātes un lomas stiprināšana starptautisko tiesību jautājumos, tostarp Ukrainas tiesiskais atbalsts TM</t>
  </si>
  <si>
    <t>Latvijas tiesību speciālistu ataudzes nodrošināšana un to starptautiskās konkurētspējas veicināšana TM</t>
  </si>
  <si>
    <t>Kapacitātes stiprināšanu gatavībai un rīcībai radiācijas avārijās (VARAM)</t>
  </si>
  <si>
    <t>Atlīdzība Iekšlietu ministrijas un Tieslietu ministrijas  institūcijās nodarbinātajiem, tai skaitā Probācijas dienestam (IeM un TM)</t>
  </si>
  <si>
    <t>Pasākumi Ukrainas atbalstam un globālās drošības veicināšanai (atbalsts Ukrainas rekonstrukcijai un	iemaksas Ukrainas atbalstam) (74.resorā rezervēt)</t>
  </si>
  <si>
    <t>Ārējās robežas tehniskās infrastruktūras izveide (74.resorā rezervēt - IeM - LVRTC)</t>
  </si>
  <si>
    <t>Kiberdrošības stiprināšana (ar CERT atzinumu) (horizontāli (KM, VARAM, FM, ĀM, IeM))</t>
  </si>
  <si>
    <t xml:space="preserve">Ēdināšanas izdevumu sadārdzinājuma segšana  </t>
  </si>
  <si>
    <t>Latvijas Biozinātņu un tehnoloģiju universitātes pārvaldīšanā esošo ēku ugunsdrošības prasību atbilstības nodrošināšanai un ēku tehniskās apsekošanas un energosertifikācijas veikšanai un Malnavas koledžai saistību izpildei</t>
  </si>
  <si>
    <t>Valsts ārējās robežas drošības pasākumu nodrošināšana (IeM un VM) (74.resorā rezervēt)</t>
  </si>
  <si>
    <t>Mācību līdzekļu iegādei un digitālo mācību līdzekļu un platformu izstrādei un uzturēšanai (IZM)</t>
  </si>
  <si>
    <t>Snieguma finansējuma Augstākā izglītībā un zinātnē īpatsvara pakāpeniska palielināšana (74.resorā rezervēt)</t>
  </si>
  <si>
    <t>STEM jomas programmu finansējuma palielinājums interešu izglītībā (IZM)</t>
  </si>
  <si>
    <t>STEM piedāvājuma stiprināšana Valsts nozīmes interešu izglītības centros (IZM)</t>
  </si>
  <si>
    <t>STEM skolotāju sagatavošanas programma 3 gadiem (IZM)</t>
  </si>
  <si>
    <t>Inovatīvas valsts digitālās pārvaldības zinātniskās un mācību kompetences attīstība ar tenūra modeli un studiju programmu (IZM)</t>
  </si>
  <si>
    <t>Vienreizējs mērķēts atbalsts kredītņēmējiem straujo procentu likmju pieauguma daļējai kompensēšanai (74.resorā rezervēt)</t>
  </si>
  <si>
    <t>Analītiskā dienesta izveide (74.resorā rezervēt)</t>
  </si>
  <si>
    <t>4. pielikums</t>
  </si>
  <si>
    <t>Informatīvajam ziņojumam "Par priekšlikumiem valsts budžeta prioritārajiem pasākumiem  2024. gadam un budžeta ietvaram 2024. – 2026. gadam"</t>
  </si>
  <si>
    <r>
      <t xml:space="preserve">Papildu finansējums valsts tiešās pārvaldes iestādēs nodarbināto atlīdzības palielināšanai, </t>
    </r>
    <r>
      <rPr>
        <b/>
        <i/>
        <sz val="12"/>
        <color theme="1"/>
        <rFont val="Times New Roman"/>
        <family val="1"/>
        <charset val="186"/>
      </rPr>
      <t>euro</t>
    </r>
  </si>
  <si>
    <t>Resors</t>
  </si>
  <si>
    <t>Nodarbināto skaits, kuriem piemēro valsts pārvaldes skalu un atlīdzību sedz no pamatbudžeta</t>
  </si>
  <si>
    <t>Nodarbināto skaits, kuriem mēnešalga ir zem skalas minimuma 2024.gadam</t>
  </si>
  <si>
    <r>
      <t xml:space="preserve">Papildus nepieciešamais finansējums lai nodrošinātu, ka atlīdzība </t>
    </r>
    <r>
      <rPr>
        <b/>
        <sz val="10"/>
        <color rgb="FFFF0000"/>
        <rFont val="Times New Roman"/>
        <family val="1"/>
        <charset val="186"/>
      </rPr>
      <t>2024.gadā</t>
    </r>
    <r>
      <rPr>
        <sz val="10"/>
        <rFont val="Times New Roman"/>
        <family val="1"/>
        <charset val="186"/>
      </rPr>
      <t xml:space="preserve"> nav zemāka kā 71,23% no skalas viduspunkta</t>
    </r>
    <r>
      <rPr>
        <i/>
        <sz val="10"/>
        <rFont val="Times New Roman"/>
        <family val="1"/>
        <charset val="186"/>
      </rPr>
      <t xml:space="preserve">, euro </t>
    </r>
  </si>
  <si>
    <t>Nodarbināto skaits, kuriem mēnešalga ir zem skalas minimuma 2025.gadam</t>
  </si>
  <si>
    <r>
      <t xml:space="preserve">Papildus nepieciešamais finansējums lai nodrošinātu, ka atlīdzība </t>
    </r>
    <r>
      <rPr>
        <b/>
        <sz val="10"/>
        <color rgb="FFFF0000"/>
        <rFont val="Times New Roman"/>
        <family val="1"/>
        <charset val="186"/>
      </rPr>
      <t>2025.gadā</t>
    </r>
    <r>
      <rPr>
        <sz val="10"/>
        <rFont val="Times New Roman"/>
        <family val="1"/>
        <charset val="186"/>
      </rPr>
      <t xml:space="preserve"> nav zemāka kā 70,19% no skalas viduspunkta, </t>
    </r>
    <r>
      <rPr>
        <i/>
        <sz val="10"/>
        <rFont val="Times New Roman"/>
        <family val="1"/>
        <charset val="186"/>
      </rPr>
      <t>euro</t>
    </r>
    <r>
      <rPr>
        <sz val="10"/>
        <rFont val="Times New Roman"/>
        <family val="1"/>
        <charset val="186"/>
      </rPr>
      <t xml:space="preserve"> </t>
    </r>
  </si>
  <si>
    <r>
      <rPr>
        <b/>
        <sz val="10"/>
        <rFont val="Times New Roman"/>
        <family val="1"/>
        <charset val="186"/>
      </rPr>
      <t>Kopā papildus nepieciešamais finansējums</t>
    </r>
    <r>
      <rPr>
        <sz val="10"/>
        <rFont val="Times New Roman"/>
        <family val="1"/>
        <charset val="186"/>
      </rPr>
      <t xml:space="preserve"> </t>
    </r>
    <r>
      <rPr>
        <b/>
        <sz val="10"/>
        <color rgb="FFFF0000"/>
        <rFont val="Times New Roman"/>
        <family val="1"/>
        <charset val="186"/>
      </rPr>
      <t>2025.gadā</t>
    </r>
    <r>
      <rPr>
        <b/>
        <sz val="10"/>
        <rFont val="Times New Roman"/>
        <family val="1"/>
        <charset val="186"/>
      </rPr>
      <t>,</t>
    </r>
    <r>
      <rPr>
        <i/>
        <sz val="10"/>
        <rFont val="Times New Roman"/>
        <family val="1"/>
        <charset val="186"/>
      </rPr>
      <t xml:space="preserve"> euro </t>
    </r>
  </si>
  <si>
    <t>Nodarbināto skaits, kuriem mēnešalga ir zem skalas minimuma 2026.gadam</t>
  </si>
  <si>
    <r>
      <t xml:space="preserve">Papildus nepieciešamais finansējums lai nodrošinātu, ka atlīdzība </t>
    </r>
    <r>
      <rPr>
        <b/>
        <sz val="10"/>
        <color rgb="FFFF0000"/>
        <rFont val="Times New Roman"/>
        <family val="1"/>
        <charset val="186"/>
      </rPr>
      <t>2026.gadā</t>
    </r>
    <r>
      <rPr>
        <sz val="10"/>
        <rFont val="Times New Roman"/>
        <family val="1"/>
        <charset val="186"/>
      </rPr>
      <t xml:space="preserve"> nav zemāka kā 70% no skalas viduspunkta, </t>
    </r>
    <r>
      <rPr>
        <i/>
        <sz val="10"/>
        <rFont val="Times New Roman"/>
        <family val="1"/>
        <charset val="186"/>
      </rPr>
      <t>euro</t>
    </r>
    <r>
      <rPr>
        <sz val="10"/>
        <rFont val="Times New Roman"/>
        <family val="1"/>
        <charset val="186"/>
      </rPr>
      <t xml:space="preserve"> </t>
    </r>
  </si>
  <si>
    <r>
      <rPr>
        <b/>
        <sz val="10"/>
        <rFont val="Times New Roman"/>
        <family val="1"/>
        <charset val="186"/>
      </rPr>
      <t xml:space="preserve">Kopā papildus nepieciešamais finansējums </t>
    </r>
    <r>
      <rPr>
        <b/>
        <sz val="10"/>
        <color rgb="FFFF0000"/>
        <rFont val="Times New Roman"/>
        <family val="1"/>
        <charset val="186"/>
      </rPr>
      <t>2026.gadā</t>
    </r>
    <r>
      <rPr>
        <b/>
        <sz val="10"/>
        <rFont val="Times New Roman"/>
        <family val="1"/>
        <charset val="186"/>
      </rPr>
      <t xml:space="preserve">, </t>
    </r>
    <r>
      <rPr>
        <i/>
        <sz val="10"/>
        <rFont val="Times New Roman"/>
        <family val="1"/>
        <charset val="186"/>
      </rPr>
      <t>euro</t>
    </r>
  </si>
  <si>
    <t>3. Ministru kabinets</t>
  </si>
  <si>
    <t>4. Korupcijas novēršanas un apkarošanas birojs</t>
  </si>
  <si>
    <t>8. Sabiedrības integrācijas fonds</t>
  </si>
  <si>
    <t>10. Aizsardzības ministrija</t>
  </si>
  <si>
    <t>11. Ārlietu ministrija</t>
  </si>
  <si>
    <t>12. Ekonomikas ministrija</t>
  </si>
  <si>
    <t>13. Finanšu ministrija</t>
  </si>
  <si>
    <t>14. Iekšlietu ministrija</t>
  </si>
  <si>
    <t>15. Izglītības un zinātnes ministrija</t>
  </si>
  <si>
    <t>16. Zemkopības ministrija</t>
  </si>
  <si>
    <t>17. Satiksmes ministrija</t>
  </si>
  <si>
    <t>18. Labklājības ministrija</t>
  </si>
  <si>
    <t>19. Tieslietu ministrija</t>
  </si>
  <si>
    <t>20. Klimata un enerģētikas ministrija</t>
  </si>
  <si>
    <t>21. Vides aizsardzības un reģionālās attīstības ministrija</t>
  </si>
  <si>
    <t>22. Kultūras ministrija</t>
  </si>
  <si>
    <t>29. Veselības ministrija</t>
  </si>
  <si>
    <t>Pavisam kopā:</t>
  </si>
  <si>
    <t>Finanšu ministrs</t>
  </si>
  <si>
    <t>A. Ašeradens</t>
  </si>
  <si>
    <t>Adijāne,  26663998</t>
  </si>
  <si>
    <t>Zane.Adijane@fm.gov.lv</t>
  </si>
  <si>
    <t>3. pielikums</t>
  </si>
  <si>
    <t>2. pielikums</t>
  </si>
  <si>
    <t>1. pielikums</t>
  </si>
  <si>
    <t>Inovāciju un eksporta atbalstam (74.resorā rezervēt)</t>
  </si>
  <si>
    <t>Valsts tiešās pārvaldes iestādēs nodarbināto  atalgojuma palielināšana  (pielikums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</si>
</sst>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5"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2"/>
      <color theme="1"/>
      <name val="Times New Roman"/>
      <family val="2"/>
      <charset val="186"/>
    </font>
    <font>
      <b/>
      <sz val="14"/>
      <name val="Calibri"/>
      <family val="2"/>
      <charset val="186"/>
      <scheme val="minor"/>
    </font>
    <font>
      <b/>
      <sz val="14"/>
      <name val="Times New Roman"/>
      <family val="1"/>
      <charset val="186"/>
    </font>
    <font>
      <sz val="14"/>
      <name val="Calibri"/>
      <family val="2"/>
      <charset val="186"/>
      <scheme val="minor"/>
    </font>
    <font>
      <sz val="14"/>
      <name val="Times New Roman"/>
      <family val="1"/>
      <charset val="186"/>
    </font>
    <font>
      <sz val="10"/>
      <color rgb="FF000000"/>
      <name val="Arial"/>
      <family val="2"/>
      <charset val="186"/>
    </font>
    <font>
      <sz val="14"/>
      <color theme="1"/>
      <name val="Times New Roman"/>
      <family val="1"/>
      <charset val="186"/>
    </font>
    <font>
      <sz val="10"/>
      <name val="Arial"/>
      <family val="2"/>
      <charset val="186"/>
    </font>
    <font>
      <b/>
      <sz val="14"/>
      <color rgb="FFFF0000"/>
      <name val="Times New Roman"/>
      <family val="1"/>
      <charset val="186"/>
    </font>
    <font>
      <sz val="11"/>
      <color theme="1"/>
      <name val="Calibri"/>
      <family val="2"/>
      <charset val="186"/>
      <scheme val="minor"/>
    </font>
    <font>
      <sz val="10"/>
      <name val="Arial"/>
      <family val="2"/>
    </font>
    <font>
      <b/>
      <sz val="12"/>
      <color rgb="FFFF0000"/>
      <name val="Times New Roman"/>
      <family val="1"/>
      <charset val="186"/>
    </font>
    <font>
      <b/>
      <sz val="14"/>
      <color theme="1"/>
      <name val="Times New Roman"/>
      <family val="1"/>
      <charset val="186"/>
    </font>
    <font>
      <sz val="11"/>
      <color indexed="8"/>
      <name val="Calibri"/>
      <family val="2"/>
      <scheme val="minor"/>
    </font>
    <font>
      <sz val="11"/>
      <color theme="1"/>
      <name val="Calibri"/>
      <family val="2"/>
      <scheme val="minor"/>
    </font>
    <font>
      <sz val="12"/>
      <color theme="1"/>
      <name val="Times New Roman"/>
      <family val="1"/>
      <charset val="186"/>
    </font>
    <font>
      <sz val="14"/>
      <color rgb="FFFF0000"/>
      <name val="Times New Roman"/>
      <family val="1"/>
      <charset val="186"/>
    </font>
    <font>
      <i/>
      <sz val="12"/>
      <color theme="1"/>
      <name val="Times New Roman"/>
      <family val="1"/>
      <charset val="186"/>
    </font>
    <font>
      <i/>
      <sz val="12"/>
      <name val="Times New Roman"/>
      <family val="1"/>
      <charset val="186"/>
    </font>
    <font>
      <b/>
      <sz val="14"/>
      <color rgb="FF000000"/>
      <name val="Times New Roman"/>
      <family val="1"/>
      <charset val="186"/>
    </font>
    <font>
      <b/>
      <sz val="14"/>
      <color rgb="FFC00000"/>
      <name val="Times New Roman"/>
      <family val="1"/>
      <charset val="186"/>
    </font>
    <font>
      <b/>
      <sz val="10"/>
      <color rgb="FFFF0000"/>
      <name val="Times New Roman"/>
      <family val="1"/>
      <charset val="186"/>
    </font>
    <font>
      <b/>
      <sz val="16"/>
      <color theme="1"/>
      <name val="Times New Roman"/>
      <family val="1"/>
      <charset val="186"/>
    </font>
    <font>
      <b/>
      <i/>
      <sz val="16"/>
      <color theme="1"/>
      <name val="Times New Roman"/>
      <family val="1"/>
      <charset val="186"/>
    </font>
    <font>
      <i/>
      <sz val="14"/>
      <name val="Times New Roman"/>
      <family val="1"/>
      <charset val="186"/>
    </font>
    <font>
      <i/>
      <sz val="14"/>
      <color theme="1"/>
      <name val="Times New Roman"/>
      <family val="1"/>
      <charset val="186"/>
    </font>
    <font>
      <sz val="12"/>
      <name val="Times New Roman"/>
      <family val="1"/>
      <charset val="186"/>
    </font>
    <font>
      <b/>
      <i/>
      <sz val="12"/>
      <name val="Times New Roman"/>
      <family val="1"/>
      <charset val="186"/>
    </font>
    <font>
      <b/>
      <i/>
      <sz val="12"/>
      <color theme="1"/>
      <name val="Times New Roman"/>
      <family val="1"/>
      <charset val="186"/>
    </font>
    <font>
      <u/>
      <sz val="12"/>
      <color theme="10"/>
      <name val="Times New Roman"/>
      <family val="2"/>
      <charset val="186"/>
    </font>
    <font>
      <sz val="10"/>
      <color theme="1"/>
      <name val="Times New Roman"/>
      <family val="1"/>
      <charset val="186"/>
    </font>
    <font>
      <sz val="10"/>
      <color theme="1"/>
      <name val="Calibri"/>
      <family val="2"/>
      <charset val="186"/>
      <scheme val="minor"/>
    </font>
    <font>
      <sz val="14"/>
      <color theme="1"/>
      <name val="Calibri"/>
      <family val="2"/>
      <charset val="186"/>
      <scheme val="minor"/>
    </font>
    <font>
      <b/>
      <sz val="12"/>
      <color theme="1"/>
      <name val="Times New Roman"/>
      <family val="1"/>
      <charset val="186"/>
    </font>
    <font>
      <i/>
      <sz val="10"/>
      <color theme="1"/>
      <name val="Times New Roman"/>
      <family val="1"/>
      <charset val="186"/>
    </font>
    <font>
      <sz val="10"/>
      <name val="Times New Roman"/>
      <family val="1"/>
      <charset val="186"/>
    </font>
    <font>
      <i/>
      <sz val="10"/>
      <name val="Times New Roman"/>
      <family val="1"/>
      <charset val="186"/>
    </font>
    <font>
      <b/>
      <sz val="10"/>
      <name val="Times New Roman"/>
      <family val="1"/>
      <charset val="186"/>
    </font>
    <font>
      <sz val="11"/>
      <color rgb="FFFF0000"/>
      <name val="Calibri"/>
      <family val="2"/>
      <charset val="186"/>
      <scheme val="minor"/>
    </font>
    <font>
      <sz val="11"/>
      <name val="Times New Roman"/>
      <family val="1"/>
      <charset val="186"/>
    </font>
    <font>
      <u/>
      <sz val="12"/>
      <name val="Times New Roman"/>
      <family val="1"/>
      <charset val="186"/>
    </font>
    <font>
      <sz val="12"/>
      <name val="Times New Roman"/>
      <family val="2"/>
      <charset val="186"/>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rgb="FF000000"/>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1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1">
    <xf numFmtId="0" fontId="0" fillId="0" borderId="0"/>
    <xf numFmtId="43" fontId="3" fillId="0" borderId="0" applyFont="0" applyFill="0" applyBorder="0" applyAlignment="0" applyProtection="0"/>
    <xf numFmtId="0" fontId="8" fillId="0" borderId="0" applyNumberFormat="0" applyBorder="0" applyProtection="0"/>
    <xf numFmtId="0" fontId="10" fillId="0" borderId="0" applyBorder="0"/>
    <xf numFmtId="0" fontId="10" fillId="0" borderId="0"/>
    <xf numFmtId="0" fontId="10" fillId="0" borderId="0"/>
    <xf numFmtId="0" fontId="12" fillId="0" borderId="0"/>
    <xf numFmtId="0" fontId="10" fillId="0" borderId="0"/>
    <xf numFmtId="0" fontId="10" fillId="0" borderId="0"/>
    <xf numFmtId="0" fontId="8" fillId="0" borderId="0" applyNumberFormat="0" applyBorder="0" applyProtection="0"/>
    <xf numFmtId="0" fontId="13" fillId="0" borderId="0"/>
    <xf numFmtId="0" fontId="10" fillId="0" borderId="0"/>
    <xf numFmtId="43" fontId="10" fillId="0" borderId="0" applyFont="0" applyFill="0" applyBorder="0" applyAlignment="0" applyProtection="0"/>
    <xf numFmtId="0" fontId="10" fillId="0" borderId="0"/>
    <xf numFmtId="0" fontId="12" fillId="0" borderId="0"/>
    <xf numFmtId="0" fontId="10" fillId="0" borderId="0"/>
    <xf numFmtId="0" fontId="12" fillId="0" borderId="0"/>
    <xf numFmtId="0" fontId="10" fillId="0" borderId="0"/>
    <xf numFmtId="9" fontId="10" fillId="0" borderId="0" applyFont="0" applyFill="0" applyBorder="0" applyAlignment="0" applyProtection="0"/>
    <xf numFmtId="0" fontId="10" fillId="0" borderId="0"/>
    <xf numFmtId="0" fontId="12" fillId="0" borderId="0"/>
    <xf numFmtId="0" fontId="10" fillId="0" borderId="0"/>
    <xf numFmtId="43" fontId="10" fillId="0" borderId="0" applyFont="0" applyFill="0" applyBorder="0" applyAlignment="0" applyProtection="0"/>
    <xf numFmtId="0" fontId="16" fillId="0" borderId="0"/>
    <xf numFmtId="0" fontId="12" fillId="0" borderId="0"/>
    <xf numFmtId="0" fontId="10" fillId="0" borderId="0"/>
    <xf numFmtId="0" fontId="10" fillId="0" borderId="0"/>
    <xf numFmtId="0" fontId="12" fillId="0" borderId="0"/>
    <xf numFmtId="0" fontId="10" fillId="0" borderId="0"/>
    <xf numFmtId="0" fontId="12" fillId="0" borderId="0"/>
    <xf numFmtId="0" fontId="10" fillId="0" borderId="0"/>
    <xf numFmtId="43" fontId="10" fillId="0" borderId="0" applyFont="0" applyFill="0" applyBorder="0" applyAlignment="0" applyProtection="0"/>
    <xf numFmtId="0" fontId="3" fillId="0" borderId="0"/>
    <xf numFmtId="0" fontId="17" fillId="0" borderId="0"/>
    <xf numFmtId="0" fontId="10" fillId="0" borderId="0"/>
    <xf numFmtId="0" fontId="12" fillId="0" borderId="0"/>
    <xf numFmtId="0" fontId="12" fillId="0" borderId="0"/>
    <xf numFmtId="0" fontId="12" fillId="0" borderId="0"/>
    <xf numFmtId="0" fontId="12" fillId="0" borderId="0"/>
    <xf numFmtId="0" fontId="12" fillId="0" borderId="0"/>
    <xf numFmtId="0" fontId="13" fillId="0" borderId="0"/>
    <xf numFmtId="0" fontId="10" fillId="0" borderId="0"/>
    <xf numFmtId="0" fontId="10" fillId="0" borderId="0"/>
    <xf numFmtId="0" fontId="2" fillId="0" borderId="0"/>
    <xf numFmtId="0" fontId="1" fillId="0" borderId="0"/>
    <xf numFmtId="0" fontId="1" fillId="0" borderId="0"/>
    <xf numFmtId="0" fontId="1" fillId="0" borderId="0"/>
    <xf numFmtId="0" fontId="10" fillId="0" borderId="0"/>
    <xf numFmtId="43" fontId="3" fillId="0" borderId="0" applyFont="0" applyFill="0" applyBorder="0" applyAlignment="0" applyProtection="0"/>
    <xf numFmtId="43" fontId="3" fillId="0" borderId="0" applyFont="0" applyFill="0" applyBorder="0" applyAlignment="0" applyProtection="0"/>
    <xf numFmtId="0" fontId="32" fillId="0" borderId="0" applyNumberFormat="0" applyFill="0" applyBorder="0" applyAlignment="0" applyProtection="0"/>
  </cellStyleXfs>
  <cellXfs count="159">
    <xf numFmtId="0" fontId="0" fillId="0" borderId="0" xfId="0"/>
    <xf numFmtId="0" fontId="4" fillId="0" borderId="0" xfId="0" applyFont="1" applyAlignment="1">
      <alignment horizontal="center" vertical="center"/>
    </xf>
    <xf numFmtId="49" fontId="5" fillId="2" borderId="1" xfId="0" applyNumberFormat="1" applyFont="1" applyFill="1" applyBorder="1" applyAlignment="1">
      <alignment horizontal="center" vertical="center"/>
    </xf>
    <xf numFmtId="3" fontId="5" fillId="4" borderId="3" xfId="1" applyNumberFormat="1" applyFont="1" applyFill="1" applyBorder="1" applyAlignment="1">
      <alignment horizontal="center" vertical="top"/>
    </xf>
    <xf numFmtId="3" fontId="5" fillId="4" borderId="4" xfId="1" applyNumberFormat="1" applyFont="1" applyFill="1" applyBorder="1" applyAlignment="1">
      <alignment horizontal="center" vertical="top"/>
    </xf>
    <xf numFmtId="0" fontId="5" fillId="0" borderId="5" xfId="0" applyFont="1" applyBorder="1" applyAlignment="1">
      <alignment horizontal="center"/>
    </xf>
    <xf numFmtId="0" fontId="6" fillId="0" borderId="0" xfId="0" applyFont="1" applyAlignment="1">
      <alignment horizontal="center" vertical="center"/>
    </xf>
    <xf numFmtId="3" fontId="5" fillId="5" borderId="9" xfId="1" applyNumberFormat="1" applyFont="1" applyFill="1" applyBorder="1" applyAlignment="1">
      <alignment horizontal="right" vertical="top"/>
    </xf>
    <xf numFmtId="3" fontId="5" fillId="0" borderId="9" xfId="0" applyNumberFormat="1" applyFont="1" applyBorder="1" applyAlignment="1">
      <alignment vertical="top"/>
    </xf>
    <xf numFmtId="3" fontId="5" fillId="0" borderId="9" xfId="1" applyNumberFormat="1" applyFont="1" applyBorder="1" applyAlignment="1">
      <alignment horizontal="right" vertical="top"/>
    </xf>
    <xf numFmtId="3" fontId="7" fillId="2" borderId="9" xfId="1" applyNumberFormat="1" applyFont="1" applyFill="1" applyBorder="1" applyAlignment="1">
      <alignment horizontal="right" vertical="top"/>
    </xf>
    <xf numFmtId="3" fontId="7" fillId="0" borderId="9" xfId="1" applyNumberFormat="1" applyFont="1" applyBorder="1" applyAlignment="1">
      <alignment horizontal="right" vertical="top"/>
    </xf>
    <xf numFmtId="3" fontId="7" fillId="0" borderId="9" xfId="0" applyNumberFormat="1" applyFont="1" applyBorder="1" applyAlignment="1">
      <alignment vertical="top"/>
    </xf>
    <xf numFmtId="3" fontId="5" fillId="0" borderId="9" xfId="1" applyNumberFormat="1" applyFont="1" applyFill="1" applyBorder="1" applyAlignment="1">
      <alignment horizontal="right" vertical="top"/>
    </xf>
    <xf numFmtId="3" fontId="7" fillId="0" borderId="9" xfId="1" applyNumberFormat="1" applyFont="1" applyFill="1" applyBorder="1" applyAlignment="1">
      <alignment horizontal="right" vertical="top"/>
    </xf>
    <xf numFmtId="3" fontId="5" fillId="6" borderId="9" xfId="0" applyNumberFormat="1" applyFont="1" applyFill="1" applyBorder="1" applyAlignment="1">
      <alignment horizontal="right" vertical="top"/>
    </xf>
    <xf numFmtId="3" fontId="7" fillId="6" borderId="9" xfId="0" applyNumberFormat="1" applyFont="1" applyFill="1" applyBorder="1" applyAlignment="1">
      <alignment horizontal="right" vertical="top"/>
    </xf>
    <xf numFmtId="3" fontId="5" fillId="2" borderId="9" xfId="0" applyNumberFormat="1" applyFont="1" applyFill="1" applyBorder="1" applyAlignment="1">
      <alignment vertical="top"/>
    </xf>
    <xf numFmtId="3" fontId="7" fillId="2" borderId="9" xfId="0" applyNumberFormat="1" applyFont="1" applyFill="1" applyBorder="1" applyAlignment="1">
      <alignment vertical="top"/>
    </xf>
    <xf numFmtId="3" fontId="7" fillId="0" borderId="9" xfId="1" applyNumberFormat="1" applyFont="1" applyFill="1" applyBorder="1" applyAlignment="1">
      <alignment horizontal="right" vertical="top" wrapText="1"/>
    </xf>
    <xf numFmtId="3" fontId="7" fillId="0" borderId="9" xfId="0" applyNumberFormat="1" applyFont="1" applyBorder="1" applyAlignment="1">
      <alignment horizontal="right" vertical="top"/>
    </xf>
    <xf numFmtId="3" fontId="5" fillId="0" borderId="9" xfId="0" applyNumberFormat="1" applyFont="1" applyBorder="1" applyAlignment="1">
      <alignment horizontal="right" vertical="top"/>
    </xf>
    <xf numFmtId="3" fontId="7" fillId="0" borderId="9" xfId="0" applyNumberFormat="1" applyFont="1" applyBorder="1" applyAlignment="1">
      <alignment horizontal="right" vertical="top" wrapText="1"/>
    </xf>
    <xf numFmtId="0" fontId="5" fillId="5" borderId="9" xfId="0" applyFont="1" applyFill="1" applyBorder="1" applyAlignment="1">
      <alignment wrapText="1"/>
    </xf>
    <xf numFmtId="3" fontId="5" fillId="5" borderId="9" xfId="1" applyNumberFormat="1" applyFont="1" applyFill="1" applyBorder="1" applyAlignment="1">
      <alignment horizontal="right" vertical="top" wrapText="1"/>
    </xf>
    <xf numFmtId="0" fontId="0" fillId="0" borderId="0" xfId="0" applyAlignment="1">
      <alignment wrapText="1"/>
    </xf>
    <xf numFmtId="0" fontId="5" fillId="0" borderId="9" xfId="0" applyFont="1" applyBorder="1" applyAlignment="1">
      <alignment horizontal="left" wrapText="1"/>
    </xf>
    <xf numFmtId="3" fontId="5" fillId="0" borderId="9" xfId="1" applyNumberFormat="1" applyFont="1" applyFill="1" applyBorder="1" applyAlignment="1">
      <alignment horizontal="right" vertical="top" wrapText="1"/>
    </xf>
    <xf numFmtId="3" fontId="7" fillId="0" borderId="9" xfId="0" applyNumberFormat="1" applyFont="1" applyBorder="1" applyAlignment="1">
      <alignment vertical="top" wrapText="1"/>
    </xf>
    <xf numFmtId="3" fontId="7" fillId="0" borderId="9" xfId="1" applyNumberFormat="1" applyFont="1" applyBorder="1" applyAlignment="1">
      <alignment horizontal="right" vertical="top" wrapText="1"/>
    </xf>
    <xf numFmtId="0" fontId="7" fillId="0" borderId="9" xfId="0" applyFont="1" applyBorder="1" applyAlignment="1">
      <alignment horizontal="left" wrapText="1" indent="3"/>
    </xf>
    <xf numFmtId="3" fontId="9" fillId="0" borderId="9" xfId="0" applyNumberFormat="1" applyFont="1" applyBorder="1" applyAlignment="1">
      <alignment wrapText="1"/>
    </xf>
    <xf numFmtId="49" fontId="11" fillId="7" borderId="9" xfId="0" applyNumberFormat="1" applyFont="1" applyFill="1" applyBorder="1" applyAlignment="1">
      <alignment horizontal="center" vertical="top" wrapText="1"/>
    </xf>
    <xf numFmtId="0" fontId="4" fillId="0" borderId="0" xfId="0" applyFont="1" applyAlignment="1">
      <alignment horizontal="center" vertical="center" wrapText="1"/>
    </xf>
    <xf numFmtId="49" fontId="5" fillId="2" borderId="1" xfId="0" applyNumberFormat="1" applyFont="1" applyFill="1" applyBorder="1" applyAlignment="1">
      <alignment horizontal="center" vertical="center" wrapText="1"/>
    </xf>
    <xf numFmtId="3" fontId="5" fillId="3" borderId="2" xfId="1" applyNumberFormat="1" applyFont="1" applyFill="1" applyBorder="1" applyAlignment="1">
      <alignment horizontal="center" vertical="top" wrapText="1"/>
    </xf>
    <xf numFmtId="3" fontId="5" fillId="3" borderId="3" xfId="1" applyNumberFormat="1" applyFont="1" applyFill="1" applyBorder="1" applyAlignment="1">
      <alignment horizontal="center" vertical="top" wrapText="1"/>
    </xf>
    <xf numFmtId="3" fontId="5" fillId="3" borderId="4" xfId="1" applyNumberFormat="1" applyFont="1" applyFill="1" applyBorder="1" applyAlignment="1">
      <alignment horizontal="center" vertical="top" wrapText="1"/>
    </xf>
    <xf numFmtId="3" fontId="5" fillId="4" borderId="2" xfId="0" applyNumberFormat="1" applyFont="1" applyFill="1" applyBorder="1" applyAlignment="1">
      <alignment horizontal="center" vertical="top" wrapText="1"/>
    </xf>
    <xf numFmtId="0" fontId="5" fillId="0" borderId="5" xfId="0" applyFont="1" applyBorder="1" applyAlignment="1">
      <alignment horizontal="center" wrapText="1"/>
    </xf>
    <xf numFmtId="0" fontId="0" fillId="0" borderId="9" xfId="0" applyBorder="1" applyAlignment="1">
      <alignment wrapText="1"/>
    </xf>
    <xf numFmtId="0" fontId="0" fillId="7" borderId="9" xfId="0" applyFill="1" applyBorder="1" applyAlignment="1">
      <alignment wrapText="1"/>
    </xf>
    <xf numFmtId="0" fontId="6" fillId="0" borderId="0" xfId="0" applyFont="1" applyAlignment="1">
      <alignment horizontal="center" vertical="center" wrapText="1"/>
    </xf>
    <xf numFmtId="0" fontId="9" fillId="0" borderId="9" xfId="0" applyFont="1" applyBorder="1" applyAlignment="1">
      <alignment wrapText="1"/>
    </xf>
    <xf numFmtId="0" fontId="0" fillId="5" borderId="9" xfId="0" applyFill="1" applyBorder="1" applyAlignment="1">
      <alignment wrapText="1"/>
    </xf>
    <xf numFmtId="49" fontId="19" fillId="0" borderId="0" xfId="0" applyNumberFormat="1" applyFont="1" applyAlignment="1">
      <alignment horizontal="center" vertical="top" wrapText="1"/>
    </xf>
    <xf numFmtId="0" fontId="18" fillId="0" borderId="0" xfId="0" applyFont="1" applyAlignment="1">
      <alignment wrapText="1"/>
    </xf>
    <xf numFmtId="0" fontId="5" fillId="5" borderId="9" xfId="0" applyFont="1" applyFill="1" applyBorder="1" applyAlignment="1">
      <alignment vertical="top" wrapText="1"/>
    </xf>
    <xf numFmtId="0" fontId="5" fillId="0" borderId="7" xfId="0" applyFont="1" applyBorder="1" applyAlignment="1">
      <alignment wrapText="1"/>
    </xf>
    <xf numFmtId="3" fontId="15" fillId="5" borderId="9" xfId="0" applyNumberFormat="1" applyFont="1" applyFill="1" applyBorder="1" applyAlignment="1">
      <alignment wrapText="1"/>
    </xf>
    <xf numFmtId="3" fontId="9" fillId="0" borderId="0" xfId="0" applyNumberFormat="1" applyFont="1" applyAlignment="1">
      <alignment wrapText="1"/>
    </xf>
    <xf numFmtId="0" fontId="0" fillId="7" borderId="10" xfId="0" applyFill="1" applyBorder="1" applyAlignment="1">
      <alignment wrapText="1"/>
    </xf>
    <xf numFmtId="0" fontId="11" fillId="7" borderId="12" xfId="14" applyFont="1" applyFill="1" applyBorder="1" applyAlignment="1">
      <alignment horizontal="left" vertical="top" wrapText="1"/>
    </xf>
    <xf numFmtId="3" fontId="5" fillId="0" borderId="9" xfId="0" applyNumberFormat="1" applyFont="1" applyBorder="1" applyAlignment="1">
      <alignment horizontal="left" wrapText="1"/>
    </xf>
    <xf numFmtId="3" fontId="9" fillId="0" borderId="9" xfId="0" applyNumberFormat="1" applyFont="1" applyBorder="1" applyAlignment="1">
      <alignment horizontal="left" wrapText="1" indent="4"/>
    </xf>
    <xf numFmtId="0" fontId="9" fillId="0" borderId="0" xfId="0" applyFont="1" applyAlignment="1">
      <alignment horizontal="left" vertical="top" wrapText="1"/>
    </xf>
    <xf numFmtId="3" fontId="7" fillId="0" borderId="0" xfId="1" applyNumberFormat="1" applyFont="1" applyFill="1" applyBorder="1" applyAlignment="1">
      <alignment horizontal="right" vertical="top" wrapText="1"/>
    </xf>
    <xf numFmtId="3" fontId="7" fillId="0" borderId="0" xfId="0" applyNumberFormat="1" applyFont="1" applyAlignment="1">
      <alignment vertical="top" wrapText="1"/>
    </xf>
    <xf numFmtId="0" fontId="9" fillId="0" borderId="9" xfId="0" applyFont="1" applyBorder="1" applyAlignment="1">
      <alignment horizontal="left" vertical="top" wrapText="1"/>
    </xf>
    <xf numFmtId="0" fontId="20" fillId="0" borderId="9" xfId="0" applyFont="1" applyBorder="1" applyAlignment="1">
      <alignment wrapText="1"/>
    </xf>
    <xf numFmtId="3" fontId="21" fillId="0" borderId="9" xfId="0" applyNumberFormat="1" applyFont="1" applyBorder="1" applyAlignment="1">
      <alignment vertical="top" wrapText="1"/>
    </xf>
    <xf numFmtId="0" fontId="15" fillId="5" borderId="9" xfId="0" applyFont="1" applyFill="1" applyBorder="1" applyAlignment="1">
      <alignment horizontal="left" vertical="top" wrapText="1"/>
    </xf>
    <xf numFmtId="3" fontId="9" fillId="0" borderId="9" xfId="0" applyNumberFormat="1" applyFont="1" applyBorder="1"/>
    <xf numFmtId="0" fontId="7" fillId="0" borderId="9" xfId="0" applyFont="1" applyBorder="1" applyAlignment="1">
      <alignment horizontal="left" vertical="top" wrapText="1"/>
    </xf>
    <xf numFmtId="0" fontId="7" fillId="0" borderId="9" xfId="0" applyFont="1" applyBorder="1" applyAlignment="1">
      <alignment horizontal="left" wrapText="1" indent="4"/>
    </xf>
    <xf numFmtId="3" fontId="11" fillId="7" borderId="9" xfId="0" applyNumberFormat="1" applyFont="1" applyFill="1" applyBorder="1" applyAlignment="1">
      <alignment wrapText="1"/>
    </xf>
    <xf numFmtId="0" fontId="9" fillId="7" borderId="9" xfId="0" applyFont="1" applyFill="1" applyBorder="1" applyAlignment="1">
      <alignment wrapText="1"/>
    </xf>
    <xf numFmtId="0" fontId="9" fillId="7" borderId="13" xfId="0" applyFont="1" applyFill="1" applyBorder="1" applyAlignment="1">
      <alignment wrapText="1"/>
    </xf>
    <xf numFmtId="0" fontId="5" fillId="8" borderId="9" xfId="0" applyFont="1" applyFill="1" applyBorder="1" applyAlignment="1">
      <alignment vertical="top" wrapText="1"/>
    </xf>
    <xf numFmtId="3" fontId="5" fillId="8" borderId="9" xfId="1" applyNumberFormat="1" applyFont="1" applyFill="1" applyBorder="1" applyAlignment="1">
      <alignment horizontal="right" vertical="top" wrapText="1"/>
    </xf>
    <xf numFmtId="0" fontId="5" fillId="8" borderId="9" xfId="0" applyFont="1" applyFill="1" applyBorder="1" applyAlignment="1">
      <alignment horizontal="left" vertical="top" wrapText="1"/>
    </xf>
    <xf numFmtId="0" fontId="15" fillId="8" borderId="9" xfId="0" applyFont="1" applyFill="1" applyBorder="1" applyAlignment="1">
      <alignment horizontal="left" vertical="top" wrapText="1"/>
    </xf>
    <xf numFmtId="0" fontId="15" fillId="8" borderId="9" xfId="14" applyFont="1" applyFill="1" applyBorder="1" applyAlignment="1">
      <alignment horizontal="left" vertical="top" wrapText="1"/>
    </xf>
    <xf numFmtId="3" fontId="5" fillId="8" borderId="9" xfId="0" applyNumberFormat="1" applyFont="1" applyFill="1" applyBorder="1" applyAlignment="1">
      <alignment horizontal="right" vertical="top" wrapText="1"/>
    </xf>
    <xf numFmtId="49" fontId="22" fillId="8" borderId="9" xfId="2" applyNumberFormat="1" applyFont="1" applyFill="1" applyBorder="1" applyAlignment="1">
      <alignment horizontal="left" vertical="top" wrapText="1"/>
    </xf>
    <xf numFmtId="3" fontId="15" fillId="8" borderId="9" xfId="0" applyNumberFormat="1" applyFont="1" applyFill="1" applyBorder="1" applyAlignment="1">
      <alignment wrapText="1"/>
    </xf>
    <xf numFmtId="0" fontId="11" fillId="0" borderId="0" xfId="14" applyFont="1" applyAlignment="1">
      <alignment horizontal="left" vertical="top" wrapText="1"/>
    </xf>
    <xf numFmtId="3" fontId="14" fillId="0" borderId="0" xfId="0" applyNumberFormat="1" applyFont="1" applyAlignment="1">
      <alignment wrapText="1"/>
    </xf>
    <xf numFmtId="0" fontId="23" fillId="9" borderId="9" xfId="14" applyFont="1" applyFill="1" applyBorder="1" applyAlignment="1">
      <alignment horizontal="left" vertical="top" wrapText="1"/>
    </xf>
    <xf numFmtId="3" fontId="7" fillId="9" borderId="9" xfId="0" applyNumberFormat="1" applyFont="1" applyFill="1" applyBorder="1" applyAlignment="1">
      <alignment wrapText="1"/>
    </xf>
    <xf numFmtId="3" fontId="0" fillId="0" borderId="0" xfId="0" applyNumberFormat="1" applyAlignment="1">
      <alignment wrapText="1"/>
    </xf>
    <xf numFmtId="0" fontId="9" fillId="0" borderId="0" xfId="0" applyFont="1" applyAlignment="1">
      <alignment horizontal="left" wrapText="1" indent="4"/>
    </xf>
    <xf numFmtId="0" fontId="9" fillId="0" borderId="0" xfId="0" applyFont="1" applyAlignment="1">
      <alignment wrapText="1"/>
    </xf>
    <xf numFmtId="3" fontId="23" fillId="9" borderId="9" xfId="0" applyNumberFormat="1" applyFont="1" applyFill="1" applyBorder="1" applyAlignment="1">
      <alignment wrapText="1"/>
    </xf>
    <xf numFmtId="3" fontId="0" fillId="0" borderId="0" xfId="0" applyNumberFormat="1"/>
    <xf numFmtId="49" fontId="7" fillId="0" borderId="9" xfId="2" applyNumberFormat="1" applyFont="1" applyBorder="1" applyAlignment="1">
      <alignment horizontal="left" vertical="top" wrapText="1"/>
    </xf>
    <xf numFmtId="0" fontId="0" fillId="0" borderId="0" xfId="0" applyAlignment="1">
      <alignment horizontal="right" wrapText="1"/>
    </xf>
    <xf numFmtId="3" fontId="9" fillId="0" borderId="0" xfId="45" applyNumberFormat="1" applyFont="1" applyAlignment="1">
      <alignment horizontal="right"/>
    </xf>
    <xf numFmtId="0" fontId="7" fillId="0" borderId="9" xfId="0" applyFont="1" applyBorder="1" applyAlignment="1">
      <alignment horizontal="left" wrapText="1"/>
    </xf>
    <xf numFmtId="0" fontId="5" fillId="0" borderId="9" xfId="0" applyFont="1" applyBorder="1" applyAlignment="1">
      <alignment horizontal="left" vertical="top" wrapText="1"/>
    </xf>
    <xf numFmtId="3" fontId="7" fillId="0" borderId="9" xfId="0" applyNumberFormat="1" applyFont="1" applyBorder="1" applyAlignment="1">
      <alignment wrapText="1"/>
    </xf>
    <xf numFmtId="0" fontId="9" fillId="0" borderId="9" xfId="0" applyFont="1" applyBorder="1" applyAlignment="1">
      <alignment horizontal="left" wrapText="1"/>
    </xf>
    <xf numFmtId="0" fontId="7" fillId="0" borderId="9" xfId="0" applyFont="1" applyBorder="1" applyAlignment="1">
      <alignment wrapText="1"/>
    </xf>
    <xf numFmtId="0" fontId="7" fillId="0" borderId="14" xfId="0" applyFont="1" applyBorder="1" applyAlignment="1">
      <alignment horizontal="left" wrapText="1"/>
    </xf>
    <xf numFmtId="3" fontId="7" fillId="0" borderId="9" xfId="0" applyNumberFormat="1" applyFont="1" applyBorder="1" applyAlignment="1">
      <alignment horizontal="right"/>
    </xf>
    <xf numFmtId="0" fontId="0" fillId="0" borderId="9" xfId="0" applyBorder="1"/>
    <xf numFmtId="3" fontId="15" fillId="0" borderId="9" xfId="0" applyNumberFormat="1" applyFont="1" applyBorder="1"/>
    <xf numFmtId="3" fontId="9" fillId="0" borderId="9" xfId="0" applyNumberFormat="1" applyFont="1" applyBorder="1" applyAlignment="1">
      <alignment horizontal="right"/>
    </xf>
    <xf numFmtId="0" fontId="9" fillId="0" borderId="9" xfId="0" applyFont="1" applyBorder="1"/>
    <xf numFmtId="0" fontId="15" fillId="0" borderId="9" xfId="3" applyFont="1" applyBorder="1" applyAlignment="1">
      <alignment horizontal="left" vertical="top" wrapText="1"/>
    </xf>
    <xf numFmtId="0" fontId="7" fillId="9" borderId="9" xfId="14" applyFont="1" applyFill="1" applyBorder="1" applyAlignment="1">
      <alignment horizontal="left" vertical="top" wrapText="1" indent="1"/>
    </xf>
    <xf numFmtId="49" fontId="27" fillId="0" borderId="9" xfId="2" applyNumberFormat="1" applyFont="1" applyBorder="1" applyAlignment="1">
      <alignment horizontal="left" vertical="top" wrapText="1" indent="3"/>
    </xf>
    <xf numFmtId="3" fontId="28" fillId="0" borderId="9" xfId="0" applyNumberFormat="1" applyFont="1" applyBorder="1"/>
    <xf numFmtId="0" fontId="29" fillId="0" borderId="9" xfId="0" applyFont="1" applyBorder="1" applyAlignment="1">
      <alignment wrapText="1"/>
    </xf>
    <xf numFmtId="0" fontId="9" fillId="2" borderId="0" xfId="0" applyFont="1" applyFill="1" applyAlignment="1">
      <alignment horizontal="left" vertical="top" wrapText="1"/>
    </xf>
    <xf numFmtId="3" fontId="21" fillId="0" borderId="9" xfId="0" applyNumberFormat="1" applyFont="1" applyBorder="1" applyAlignment="1">
      <alignment wrapText="1"/>
    </xf>
    <xf numFmtId="3" fontId="9" fillId="0" borderId="9" xfId="0" applyNumberFormat="1" applyFont="1" applyBorder="1" applyAlignment="1">
      <alignment horizontal="left" wrapText="1"/>
    </xf>
    <xf numFmtId="3" fontId="30" fillId="5" borderId="9" xfId="0" applyNumberFormat="1" applyFont="1" applyFill="1" applyBorder="1" applyAlignment="1">
      <alignment vertical="top" wrapText="1"/>
    </xf>
    <xf numFmtId="0" fontId="31" fillId="5" borderId="9" xfId="0" applyFont="1" applyFill="1" applyBorder="1" applyAlignment="1">
      <alignment wrapText="1"/>
    </xf>
    <xf numFmtId="3" fontId="7" fillId="0" borderId="9" xfId="5" applyNumberFormat="1" applyFont="1" applyBorder="1" applyAlignment="1">
      <alignment horizontal="right" vertical="center" wrapText="1"/>
    </xf>
    <xf numFmtId="0" fontId="27" fillId="5" borderId="9" xfId="0" applyFont="1" applyFill="1" applyBorder="1" applyAlignment="1">
      <alignment horizontal="left" vertical="top" wrapText="1" indent="3"/>
    </xf>
    <xf numFmtId="3" fontId="27" fillId="5" borderId="9" xfId="1" applyNumberFormat="1" applyFont="1" applyFill="1" applyBorder="1" applyAlignment="1">
      <alignment horizontal="right" vertical="top" wrapText="1"/>
    </xf>
    <xf numFmtId="3" fontId="28" fillId="5" borderId="9" xfId="0" applyNumberFormat="1" applyFont="1" applyFill="1" applyBorder="1" applyAlignment="1">
      <alignment wrapText="1"/>
    </xf>
    <xf numFmtId="0" fontId="5" fillId="7" borderId="9" xfId="14" applyFont="1" applyFill="1" applyBorder="1" applyAlignment="1">
      <alignment horizontal="left" vertical="top" wrapText="1"/>
    </xf>
    <xf numFmtId="3" fontId="5" fillId="7" borderId="9" xfId="0" applyNumberFormat="1" applyFont="1" applyFill="1" applyBorder="1" applyAlignment="1">
      <alignment wrapText="1"/>
    </xf>
    <xf numFmtId="0" fontId="33" fillId="0" borderId="0" xfId="45" applyFont="1" applyAlignment="1">
      <alignment horizontal="center"/>
    </xf>
    <xf numFmtId="0" fontId="1" fillId="0" borderId="0" xfId="45" applyAlignment="1">
      <alignment wrapText="1"/>
    </xf>
    <xf numFmtId="0" fontId="34" fillId="0" borderId="0" xfId="45" applyFont="1"/>
    <xf numFmtId="0" fontId="35" fillId="0" borderId="0" xfId="45" applyFont="1"/>
    <xf numFmtId="3" fontId="35" fillId="0" borderId="0" xfId="45" applyNumberFormat="1" applyFont="1"/>
    <xf numFmtId="0" fontId="1" fillId="0" borderId="0" xfId="45"/>
    <xf numFmtId="0" fontId="33" fillId="0" borderId="0" xfId="45" applyFont="1" applyAlignment="1">
      <alignment horizontal="right" wrapText="1"/>
    </xf>
    <xf numFmtId="3" fontId="1" fillId="0" borderId="0" xfId="45" applyNumberFormat="1"/>
    <xf numFmtId="3" fontId="37" fillId="0" borderId="0" xfId="45" applyNumberFormat="1" applyFont="1" applyAlignment="1">
      <alignment horizontal="right"/>
    </xf>
    <xf numFmtId="0" fontId="36" fillId="0" borderId="15" xfId="45" applyFont="1" applyBorder="1" applyAlignment="1">
      <alignment horizontal="center" vertical="center" wrapText="1"/>
    </xf>
    <xf numFmtId="0" fontId="33" fillId="0" borderId="9" xfId="0" applyFont="1" applyBorder="1" applyAlignment="1">
      <alignment horizontal="center" vertical="center" wrapText="1"/>
    </xf>
    <xf numFmtId="0" fontId="38" fillId="2" borderId="9" xfId="0" applyFont="1" applyFill="1" applyBorder="1" applyAlignment="1">
      <alignment horizontal="center" vertical="center" wrapText="1"/>
    </xf>
    <xf numFmtId="0" fontId="38" fillId="0" borderId="9" xfId="0" applyFont="1" applyBorder="1" applyAlignment="1">
      <alignment horizontal="center" vertical="center" wrapText="1"/>
    </xf>
    <xf numFmtId="0" fontId="41" fillId="0" borderId="0" xfId="45" applyFont="1"/>
    <xf numFmtId="0" fontId="18" fillId="0" borderId="15" xfId="45" applyFont="1" applyBorder="1" applyAlignment="1">
      <alignment wrapText="1"/>
    </xf>
    <xf numFmtId="3" fontId="18" fillId="0" borderId="15" xfId="45" applyNumberFormat="1" applyFont="1" applyBorder="1"/>
    <xf numFmtId="0" fontId="36" fillId="10" borderId="15" xfId="45" applyFont="1" applyFill="1" applyBorder="1" applyAlignment="1">
      <alignment horizontal="right" wrapText="1"/>
    </xf>
    <xf numFmtId="3" fontId="36" fillId="10" borderId="15" xfId="45" applyNumberFormat="1" applyFont="1" applyFill="1" applyBorder="1"/>
    <xf numFmtId="3" fontId="1" fillId="0" borderId="0" xfId="45" applyNumberFormat="1" applyAlignment="1">
      <alignment wrapText="1"/>
    </xf>
    <xf numFmtId="0" fontId="9" fillId="0" borderId="0" xfId="45" applyFont="1" applyAlignment="1">
      <alignment horizontal="center"/>
    </xf>
    <xf numFmtId="0" fontId="9" fillId="0" borderId="0" xfId="45" applyFont="1" applyAlignment="1">
      <alignment wrapText="1"/>
    </xf>
    <xf numFmtId="0" fontId="9" fillId="0" borderId="0" xfId="45" applyFont="1"/>
    <xf numFmtId="3" fontId="9" fillId="0" borderId="0" xfId="45" applyNumberFormat="1" applyFont="1"/>
    <xf numFmtId="0" fontId="42" fillId="0" borderId="0" xfId="45" applyFont="1" applyAlignment="1">
      <alignment wrapText="1"/>
    </xf>
    <xf numFmtId="0" fontId="43" fillId="0" borderId="0" xfId="50" applyFont="1" applyAlignment="1">
      <alignment wrapText="1"/>
    </xf>
    <xf numFmtId="0" fontId="44" fillId="0" borderId="0" xfId="0" applyFont="1" applyAlignment="1">
      <alignment wrapText="1"/>
    </xf>
    <xf numFmtId="0" fontId="44" fillId="0" borderId="9" xfId="0" applyFont="1" applyBorder="1" applyAlignment="1">
      <alignment wrapText="1"/>
    </xf>
    <xf numFmtId="0" fontId="21" fillId="0" borderId="9" xfId="0" applyFont="1" applyBorder="1" applyAlignment="1">
      <alignment wrapText="1"/>
    </xf>
    <xf numFmtId="3" fontId="7" fillId="0" borderId="9" xfId="0" applyNumberFormat="1" applyFont="1" applyBorder="1" applyAlignment="1">
      <alignment horizontal="left" wrapText="1"/>
    </xf>
    <xf numFmtId="3" fontId="29" fillId="0" borderId="9" xfId="0" applyNumberFormat="1" applyFont="1" applyBorder="1" applyAlignment="1">
      <alignment wrapText="1"/>
    </xf>
    <xf numFmtId="3" fontId="44" fillId="0" borderId="9" xfId="0" applyNumberFormat="1" applyFont="1" applyBorder="1" applyAlignment="1">
      <alignment wrapText="1"/>
    </xf>
    <xf numFmtId="0" fontId="7" fillId="0" borderId="9" xfId="0" applyFont="1" applyBorder="1" applyAlignment="1">
      <alignment vertical="center" wrapText="1"/>
    </xf>
    <xf numFmtId="3" fontId="40" fillId="0" borderId="0" xfId="0" applyNumberFormat="1" applyFont="1"/>
    <xf numFmtId="0" fontId="7" fillId="9" borderId="9" xfId="0" applyFont="1" applyFill="1" applyBorder="1" applyAlignment="1">
      <alignment horizontal="left" wrapText="1" indent="1"/>
    </xf>
    <xf numFmtId="3" fontId="5" fillId="3" borderId="6" xfId="1" applyNumberFormat="1" applyFont="1" applyFill="1" applyBorder="1" applyAlignment="1">
      <alignment horizontal="center" vertical="top" wrapText="1"/>
    </xf>
    <xf numFmtId="3" fontId="5" fillId="3" borderId="7" xfId="1" applyNumberFormat="1" applyFont="1" applyFill="1" applyBorder="1" applyAlignment="1">
      <alignment horizontal="center" vertical="top" wrapText="1"/>
    </xf>
    <xf numFmtId="3" fontId="5" fillId="3" borderId="8" xfId="1" applyNumberFormat="1" applyFont="1" applyFill="1" applyBorder="1" applyAlignment="1">
      <alignment horizontal="center" vertical="top" wrapText="1"/>
    </xf>
    <xf numFmtId="3" fontId="5" fillId="4" borderId="6" xfId="0" applyNumberFormat="1" applyFont="1" applyFill="1" applyBorder="1" applyAlignment="1">
      <alignment horizontal="center" vertical="top" wrapText="1"/>
    </xf>
    <xf numFmtId="0" fontId="0" fillId="0" borderId="7" xfId="0" applyBorder="1" applyAlignment="1">
      <alignment wrapText="1"/>
    </xf>
    <xf numFmtId="0" fontId="0" fillId="0" borderId="11" xfId="0" applyBorder="1" applyAlignment="1">
      <alignment wrapText="1"/>
    </xf>
    <xf numFmtId="0" fontId="25" fillId="0" borderId="0" xfId="0" applyFont="1" applyAlignment="1">
      <alignment horizontal="center" wrapText="1"/>
    </xf>
    <xf numFmtId="0" fontId="9" fillId="0" borderId="0" xfId="45" applyFont="1" applyAlignment="1">
      <alignment horizontal="right" vertical="center" wrapText="1"/>
    </xf>
    <xf numFmtId="0" fontId="25" fillId="0" borderId="0" xfId="0" applyFont="1" applyAlignment="1">
      <alignment horizontal="center" vertical="center" wrapText="1"/>
    </xf>
    <xf numFmtId="0" fontId="36" fillId="0" borderId="0" xfId="45" applyFont="1" applyAlignment="1">
      <alignment horizontal="center" wrapText="1"/>
    </xf>
  </cellXfs>
  <cellStyles count="51">
    <cellStyle name="Comma" xfId="1" builtinId="3"/>
    <cellStyle name="Comma 2" xfId="12" xr:uid="{69B1188F-7574-4383-B9F4-BE32975D603B}"/>
    <cellStyle name="Comma 2 2" xfId="31" xr:uid="{56144EFB-CBD3-4A6B-AD2C-3C85A35D3FB6}"/>
    <cellStyle name="Comma 3" xfId="22" xr:uid="{02A0B2B9-77B0-45C8-A13A-B42E0CE809D6}"/>
    <cellStyle name="Comma 4" xfId="48" xr:uid="{A403E67D-FBD5-4462-8874-925F98CE5879}"/>
    <cellStyle name="Comma 5" xfId="49" xr:uid="{217DE1DD-CDC1-4C67-B334-4F563B91FCAF}"/>
    <cellStyle name="Hyperlink 2" xfId="50" xr:uid="{983C46C8-998B-4A15-A51C-1026ACE04559}"/>
    <cellStyle name="Normal" xfId="0" builtinId="0"/>
    <cellStyle name="Normal 10 2" xfId="21" xr:uid="{6AECBED1-D16A-47F6-A9DB-5B32E64BCAD3}"/>
    <cellStyle name="Normal 10 2 2" xfId="28" xr:uid="{40AA7CFF-FA8E-4D55-909F-5A0E0A1776BA}"/>
    <cellStyle name="Normal 2" xfId="2" xr:uid="{0B1E5AB8-F7F0-487F-9F3A-34870BC62D5D}"/>
    <cellStyle name="Normal 2 2" xfId="5" xr:uid="{EC791C22-7058-45D1-8810-2B100C93FDA2}"/>
    <cellStyle name="Normal 2 2 2" xfId="15" xr:uid="{5F13C588-19C3-4A24-B027-C486CAC42B86}"/>
    <cellStyle name="Normal 2 2 2 2" xfId="26" xr:uid="{429F20F5-ECFF-4E5F-A4EE-A031F6F4B79E}"/>
    <cellStyle name="Normal 2 2 3" xfId="47" xr:uid="{F7817F6D-93C6-4ADC-9E91-60A0F6DEBE41}"/>
    <cellStyle name="Normal 2 3" xfId="10" xr:uid="{67F474CF-3837-435B-8FC2-69D5C87E0A2C}"/>
    <cellStyle name="Normal 2 3 2" xfId="32" xr:uid="{FF2F7670-F088-4706-92EA-33C651601E99}"/>
    <cellStyle name="Normal 2 3 3" xfId="17" xr:uid="{2678C098-E951-4174-8523-1426A18C7E1D}"/>
    <cellStyle name="Normal 2 4" xfId="9" xr:uid="{D132662F-5F35-431A-AD82-08E13F974305}"/>
    <cellStyle name="Normal 2 4 2" xfId="41" xr:uid="{386B2181-1CBE-4861-963E-57B51D3B55AE}"/>
    <cellStyle name="Normal 2 5" xfId="4" xr:uid="{0C4B5E45-3D6B-4FB0-AF48-7724B9F769ED}"/>
    <cellStyle name="Normal 3" xfId="14" xr:uid="{0914E319-98C4-489B-A0C1-1E1D88D2DF09}"/>
    <cellStyle name="Normal 3 11" xfId="25" xr:uid="{AA3F9F6A-20CE-4242-89D5-8C842FF3EA23}"/>
    <cellStyle name="Normal 3 2" xfId="11" xr:uid="{6BCFB03B-5D78-4DFF-9803-63939DA2753D}"/>
    <cellStyle name="Normal 3 3" xfId="36" xr:uid="{81371649-5212-4410-BC9A-01B542E5C7F9}"/>
    <cellStyle name="Normal 3 3 2" xfId="39" xr:uid="{D8CE378C-9916-4605-9D68-DF67DB93932C}"/>
    <cellStyle name="Normal 3 3 2 2" xfId="45" xr:uid="{7E0A8AF8-B143-4BAA-8825-002EF3EE5202}"/>
    <cellStyle name="Normal 3 4" xfId="37" xr:uid="{F1978A36-B5C3-4D1E-BD9D-6A640FC276A5}"/>
    <cellStyle name="Normal 3 5" xfId="20" xr:uid="{5DB5B8A5-82D6-4145-A4CD-2BF8500FBAEE}"/>
    <cellStyle name="Normal 4" xfId="19" xr:uid="{1D1DB57F-0137-4D3F-9335-7ABD423395EA}"/>
    <cellStyle name="Normal 4 2" xfId="33" xr:uid="{ACA78A22-7FFA-44CF-AFC4-BC1D3D8BC736}"/>
    <cellStyle name="Normal 4 26" xfId="40" xr:uid="{2A49DD40-2451-4F33-813B-2944C6BAEA4D}"/>
    <cellStyle name="Normal 5" xfId="34" xr:uid="{F4E51097-44A6-4BFF-9DDC-9058D98B3D21}"/>
    <cellStyle name="Normal 5 2" xfId="35" xr:uid="{5AEFDB14-180B-4287-A818-E511A02B0BD8}"/>
    <cellStyle name="Normal 51" xfId="29" xr:uid="{4F3C0AAA-94C6-4E1F-916A-3AC5DE4C7E5B}"/>
    <cellStyle name="Normal 6" xfId="16" xr:uid="{AD5DAB49-B71B-4FC5-AE00-656EF3CD822E}"/>
    <cellStyle name="Normal 62" xfId="27" xr:uid="{8D862589-3E03-411B-A42F-A5301E866AC3}"/>
    <cellStyle name="Normal 7" xfId="43" xr:uid="{C2E4B6E0-E8E3-4117-AF70-103499F66B64}"/>
    <cellStyle name="Normal 7 2" xfId="46" xr:uid="{3B97E085-0801-4919-A97E-781075C265EB}"/>
    <cellStyle name="Normal 76" xfId="38" xr:uid="{D56B05EE-CA64-4081-9520-0443FF514A12}"/>
    <cellStyle name="Normal 8" xfId="44" xr:uid="{12031FFF-128E-4063-A7E8-15CE8090DAB0}"/>
    <cellStyle name="Normal_Sheet1 2 2 2" xfId="3" xr:uid="{BDCEDC9A-FC30-4E1E-9169-D4998EC3722E}"/>
    <cellStyle name="Parastais 3" xfId="13" xr:uid="{C9E3FCD0-B4FC-46DA-9FBC-3F1D159972F9}"/>
    <cellStyle name="Parasts 2" xfId="6" xr:uid="{BF0D49B9-BCD5-47D9-9CB9-F288F965B2FC}"/>
    <cellStyle name="Parasts 2 2" xfId="8" xr:uid="{FA9E662F-6282-4169-9113-EF4F1BB3E4FD}"/>
    <cellStyle name="Parasts 2 3" xfId="23" xr:uid="{22DA1E91-1FC0-4F54-BC72-7521A2DDF1E3}"/>
    <cellStyle name="Parasts 3" xfId="7" xr:uid="{7B32849D-0C00-41DD-8701-01EDF603FC05}"/>
    <cellStyle name="Parasts 3 2" xfId="24" xr:uid="{86A72B00-7917-45B7-A371-9B2C933D9EF0}"/>
    <cellStyle name="Parasts 4" xfId="30" xr:uid="{4D901203-2F87-47AB-9B25-CEDF01A7AA29}"/>
    <cellStyle name="Parasts 5" xfId="42" xr:uid="{254D8FD9-80F7-4A94-9571-DC582D3B2528}"/>
    <cellStyle name="Percent 2" xfId="18" xr:uid="{102F893A-979E-456E-A7BD-4DC0C38B176F}"/>
  </cellStyles>
  <dxfs count="1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Zane.Adij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7D0C-55C6-49F3-BB0D-018EAA1A99FD}">
  <sheetPr>
    <tabColor rgb="FF0070C0"/>
    <pageSetUpPr fitToPage="1"/>
  </sheetPr>
  <dimension ref="A1:J130"/>
  <sheetViews>
    <sheetView tabSelected="1" zoomScale="90" zoomScaleNormal="90" workbookViewId="0"/>
  </sheetViews>
  <sheetFormatPr defaultColWidth="9" defaultRowHeight="15.75" x14ac:dyDescent="0.25"/>
  <cols>
    <col min="1" max="1" width="6.375" style="25" customWidth="1"/>
    <col min="2" max="2" width="91.375" style="25" customWidth="1"/>
    <col min="3" max="5" width="16.5" style="25" customWidth="1"/>
    <col min="6" max="8" width="16.625" style="25" customWidth="1"/>
    <col min="9" max="9" width="11.875" style="25" bestFit="1" customWidth="1"/>
    <col min="10" max="10" width="11.5" style="25" bestFit="1" customWidth="1"/>
    <col min="11" max="16384" width="9" style="25"/>
  </cols>
  <sheetData>
    <row r="1" spans="1:10" ht="27" customHeight="1" x14ac:dyDescent="0.3">
      <c r="C1" s="117"/>
      <c r="D1" s="118"/>
      <c r="E1" s="119"/>
      <c r="F1" s="119"/>
      <c r="G1" s="119"/>
      <c r="H1" s="87" t="s">
        <v>221</v>
      </c>
    </row>
    <row r="2" spans="1:10" ht="40.5" customHeight="1" x14ac:dyDescent="0.25">
      <c r="C2" s="156" t="s">
        <v>185</v>
      </c>
      <c r="D2" s="156"/>
      <c r="E2" s="156"/>
      <c r="F2" s="156"/>
      <c r="G2" s="156"/>
      <c r="H2" s="156"/>
    </row>
    <row r="3" spans="1:10" x14ac:dyDescent="0.25">
      <c r="F3" s="86"/>
      <c r="G3" s="86"/>
      <c r="H3" s="86"/>
    </row>
    <row r="4" spans="1:10" ht="20.25" x14ac:dyDescent="0.3">
      <c r="B4" s="155" t="s">
        <v>43</v>
      </c>
      <c r="C4" s="155"/>
      <c r="D4" s="155"/>
      <c r="E4" s="155"/>
      <c r="F4" s="155"/>
      <c r="G4" s="155"/>
      <c r="H4" s="155"/>
    </row>
    <row r="5" spans="1:10" ht="16.5" thickBot="1" x14ac:dyDescent="0.3">
      <c r="F5" s="86"/>
      <c r="G5" s="86"/>
      <c r="H5" s="86"/>
    </row>
    <row r="6" spans="1:10" ht="18.75" x14ac:dyDescent="0.25">
      <c r="A6" s="33"/>
      <c r="B6" s="34"/>
      <c r="C6" s="35" t="s">
        <v>0</v>
      </c>
      <c r="D6" s="36" t="s">
        <v>10</v>
      </c>
      <c r="E6" s="37" t="s">
        <v>44</v>
      </c>
      <c r="F6" s="38" t="s">
        <v>0</v>
      </c>
      <c r="G6" s="3" t="s">
        <v>10</v>
      </c>
      <c r="H6" s="4" t="s">
        <v>44</v>
      </c>
    </row>
    <row r="7" spans="1:10" ht="62.45" customHeight="1" x14ac:dyDescent="0.3">
      <c r="A7" s="33"/>
      <c r="B7" s="39"/>
      <c r="C7" s="149" t="s">
        <v>40</v>
      </c>
      <c r="D7" s="150"/>
      <c r="E7" s="151"/>
      <c r="F7" s="152" t="s">
        <v>38</v>
      </c>
      <c r="G7" s="153"/>
      <c r="H7" s="154"/>
    </row>
    <row r="8" spans="1:10" ht="18.75" x14ac:dyDescent="0.3">
      <c r="B8" s="32" t="s">
        <v>22</v>
      </c>
      <c r="C8" s="65">
        <v>148400000</v>
      </c>
      <c r="D8" s="65">
        <v>450300000</v>
      </c>
      <c r="E8" s="65">
        <v>684300000</v>
      </c>
      <c r="F8" s="51"/>
      <c r="G8" s="41"/>
      <c r="H8" s="41"/>
      <c r="J8" s="80"/>
    </row>
    <row r="9" spans="1:10" ht="18.75" x14ac:dyDescent="0.25">
      <c r="B9" s="45"/>
      <c r="C9" s="46"/>
      <c r="D9" s="46"/>
      <c r="E9" s="46"/>
      <c r="F9" s="46"/>
      <c r="J9" s="80"/>
    </row>
    <row r="10" spans="1:10" ht="18.75" x14ac:dyDescent="0.3">
      <c r="A10" s="42">
        <v>1</v>
      </c>
      <c r="B10" s="47" t="s">
        <v>99</v>
      </c>
      <c r="C10" s="24">
        <f>'2_piel_neatkarigās'!C10</f>
        <v>18445831</v>
      </c>
      <c r="D10" s="24">
        <f>'2_piel_neatkarigās'!D10</f>
        <v>31316063</v>
      </c>
      <c r="E10" s="24">
        <f>'2_piel_neatkarigās'!E10</f>
        <v>36333642</v>
      </c>
      <c r="F10" s="24">
        <f>'2_piel_neatkarigās'!F10</f>
        <v>0</v>
      </c>
      <c r="G10" s="49">
        <f>'2_piel_neatkarigās'!G10</f>
        <v>0</v>
      </c>
      <c r="H10" s="49">
        <f>'2_piel_neatkarigās'!H10</f>
        <v>0</v>
      </c>
    </row>
    <row r="11" spans="1:10" ht="18.75" x14ac:dyDescent="0.3">
      <c r="A11" s="42">
        <f>A10+1</f>
        <v>2</v>
      </c>
      <c r="B11" s="110" t="s">
        <v>151</v>
      </c>
      <c r="C11" s="111">
        <v>5560169</v>
      </c>
      <c r="D11" s="111">
        <v>10113025</v>
      </c>
      <c r="E11" s="111">
        <v>15030000</v>
      </c>
      <c r="F11" s="111"/>
      <c r="G11" s="112"/>
      <c r="H11" s="112"/>
    </row>
    <row r="12" spans="1:10" ht="18.75" x14ac:dyDescent="0.3">
      <c r="A12" s="42">
        <f t="shared" ref="A12:A79" si="0">A11+1</f>
        <v>3</v>
      </c>
      <c r="B12" s="47" t="s">
        <v>41</v>
      </c>
      <c r="C12" s="24">
        <f>'3_piel_drošība'!C10</f>
        <v>5678209</v>
      </c>
      <c r="D12" s="24">
        <f>'3_piel_drošība'!D10</f>
        <v>4826171</v>
      </c>
      <c r="E12" s="24">
        <f>'3_piel_drošība'!E10</f>
        <v>4975101</v>
      </c>
      <c r="F12" s="24">
        <f>'3_piel_drošība'!F10</f>
        <v>1397809</v>
      </c>
      <c r="G12" s="49">
        <f>'3_piel_drošība'!G10</f>
        <v>1518477</v>
      </c>
      <c r="H12" s="49">
        <f>'3_piel_drošība'!H10</f>
        <v>218312</v>
      </c>
    </row>
    <row r="13" spans="1:10" ht="18.75" x14ac:dyDescent="0.3">
      <c r="A13" s="42">
        <f t="shared" si="0"/>
        <v>4</v>
      </c>
      <c r="B13" s="23" t="s">
        <v>25</v>
      </c>
      <c r="C13" s="24"/>
      <c r="D13" s="24"/>
      <c r="E13" s="24"/>
      <c r="F13" s="24">
        <v>70000000</v>
      </c>
      <c r="G13" s="44"/>
      <c r="H13" s="44"/>
    </row>
    <row r="14" spans="1:10" ht="21" customHeight="1" x14ac:dyDescent="0.3">
      <c r="A14" s="42">
        <f t="shared" si="0"/>
        <v>5</v>
      </c>
      <c r="B14" s="23" t="s">
        <v>223</v>
      </c>
      <c r="C14" s="24">
        <v>6000000</v>
      </c>
      <c r="D14" s="24">
        <v>12000000</v>
      </c>
      <c r="E14" s="24">
        <v>18000000</v>
      </c>
      <c r="F14" s="24"/>
      <c r="G14" s="44"/>
      <c r="H14" s="44"/>
    </row>
    <row r="15" spans="1:10" ht="21" customHeight="1" x14ac:dyDescent="0.25">
      <c r="A15" s="42">
        <f t="shared" si="0"/>
        <v>6</v>
      </c>
      <c r="B15" s="61" t="s">
        <v>90</v>
      </c>
      <c r="C15" s="24">
        <f>3591360-'2_piel_neatkarigās'!C60</f>
        <v>2181734</v>
      </c>
      <c r="D15" s="24">
        <f>3591360-'2_piel_neatkarigās'!D60</f>
        <v>2181734</v>
      </c>
      <c r="E15" s="24">
        <f>3591360-'2_piel_neatkarigās'!E60</f>
        <v>2181734</v>
      </c>
      <c r="F15" s="107"/>
      <c r="G15" s="108"/>
      <c r="H15" s="108"/>
    </row>
    <row r="16" spans="1:10" ht="18.75" x14ac:dyDescent="0.3">
      <c r="A16" s="42">
        <f t="shared" si="0"/>
        <v>7</v>
      </c>
      <c r="B16" s="48"/>
      <c r="C16" s="27"/>
      <c r="D16" s="27"/>
      <c r="E16" s="27"/>
      <c r="F16" s="27"/>
      <c r="G16" s="40"/>
      <c r="H16" s="40"/>
    </row>
    <row r="17" spans="1:8" ht="18.75" x14ac:dyDescent="0.3">
      <c r="A17" s="42">
        <f t="shared" si="0"/>
        <v>8</v>
      </c>
      <c r="B17" s="23" t="s">
        <v>39</v>
      </c>
      <c r="C17" s="24">
        <f>SUM(C18:C25)</f>
        <v>17366074</v>
      </c>
      <c r="D17" s="24">
        <f t="shared" ref="D17:H17" si="1">SUM(D18:D25)</f>
        <v>12975390</v>
      </c>
      <c r="E17" s="24">
        <f t="shared" si="1"/>
        <v>16800569</v>
      </c>
      <c r="F17" s="24">
        <f t="shared" si="1"/>
        <v>0</v>
      </c>
      <c r="G17" s="24">
        <f t="shared" si="1"/>
        <v>0</v>
      </c>
      <c r="H17" s="24">
        <f t="shared" si="1"/>
        <v>0</v>
      </c>
    </row>
    <row r="18" spans="1:8" ht="41.25" customHeight="1" x14ac:dyDescent="0.3">
      <c r="A18" s="42">
        <f t="shared" si="0"/>
        <v>9</v>
      </c>
      <c r="B18" s="92" t="s">
        <v>81</v>
      </c>
      <c r="C18" s="19">
        <v>814950</v>
      </c>
      <c r="D18" s="19">
        <v>831444</v>
      </c>
      <c r="E18" s="19">
        <v>642552</v>
      </c>
      <c r="F18" s="27"/>
      <c r="G18" s="40"/>
      <c r="H18" s="40"/>
    </row>
    <row r="19" spans="1:8" ht="18.75" x14ac:dyDescent="0.3">
      <c r="A19" s="42">
        <f t="shared" si="0"/>
        <v>10</v>
      </c>
      <c r="B19" s="92" t="s">
        <v>104</v>
      </c>
      <c r="C19" s="19">
        <v>233136</v>
      </c>
      <c r="D19" s="19">
        <v>290367</v>
      </c>
      <c r="E19" s="19">
        <v>718417</v>
      </c>
      <c r="F19" s="27"/>
      <c r="G19" s="40"/>
      <c r="H19" s="40"/>
    </row>
    <row r="20" spans="1:8" ht="18.75" x14ac:dyDescent="0.3">
      <c r="A20" s="42">
        <f t="shared" si="0"/>
        <v>11</v>
      </c>
      <c r="B20" s="43" t="s">
        <v>105</v>
      </c>
      <c r="C20" s="31">
        <v>4249156</v>
      </c>
      <c r="D20" s="31">
        <v>4848626</v>
      </c>
      <c r="E20" s="31">
        <v>5266463</v>
      </c>
      <c r="F20" s="28"/>
      <c r="G20" s="43"/>
      <c r="H20" s="43"/>
    </row>
    <row r="21" spans="1:8" s="140" customFormat="1" ht="18.75" x14ac:dyDescent="0.3">
      <c r="A21" s="42">
        <f t="shared" si="0"/>
        <v>12</v>
      </c>
      <c r="B21" s="92" t="s">
        <v>109</v>
      </c>
      <c r="C21" s="90">
        <v>1024434</v>
      </c>
      <c r="D21" s="90">
        <v>1353968</v>
      </c>
      <c r="E21" s="90">
        <v>1336246</v>
      </c>
      <c r="F21" s="28"/>
      <c r="G21" s="92"/>
      <c r="H21" s="92"/>
    </row>
    <row r="22" spans="1:8" s="140" customFormat="1" ht="37.5" x14ac:dyDescent="0.25">
      <c r="A22" s="42">
        <f t="shared" si="0"/>
        <v>13</v>
      </c>
      <c r="B22" s="63" t="s">
        <v>106</v>
      </c>
      <c r="C22" s="19">
        <v>1997580</v>
      </c>
      <c r="D22" s="19">
        <v>2948133</v>
      </c>
      <c r="E22" s="19">
        <v>2680394</v>
      </c>
      <c r="F22" s="28"/>
      <c r="G22" s="141"/>
      <c r="H22" s="141"/>
    </row>
    <row r="23" spans="1:8" s="140" customFormat="1" ht="18.75" x14ac:dyDescent="0.25">
      <c r="A23" s="42">
        <f t="shared" si="0"/>
        <v>14</v>
      </c>
      <c r="B23" s="63" t="s">
        <v>143</v>
      </c>
      <c r="C23" s="22">
        <v>8389567</v>
      </c>
      <c r="D23" s="22">
        <v>2301594</v>
      </c>
      <c r="E23" s="22">
        <v>6096632</v>
      </c>
      <c r="F23" s="28"/>
      <c r="G23" s="141"/>
      <c r="H23" s="141"/>
    </row>
    <row r="24" spans="1:8" ht="37.5" x14ac:dyDescent="0.25">
      <c r="A24" s="42">
        <f t="shared" si="0"/>
        <v>15</v>
      </c>
      <c r="B24" s="63" t="s">
        <v>144</v>
      </c>
      <c r="C24" s="22">
        <v>413995</v>
      </c>
      <c r="D24" s="22">
        <v>331400</v>
      </c>
      <c r="E24" s="22">
        <v>31400</v>
      </c>
      <c r="F24" s="28"/>
      <c r="G24" s="103"/>
      <c r="H24" s="103"/>
    </row>
    <row r="25" spans="1:8" s="140" customFormat="1" ht="18.75" x14ac:dyDescent="0.25">
      <c r="A25" s="42">
        <f t="shared" si="0"/>
        <v>16</v>
      </c>
      <c r="B25" s="63" t="s">
        <v>135</v>
      </c>
      <c r="C25" s="22">
        <f>113256+130000</f>
        <v>243256</v>
      </c>
      <c r="D25" s="22">
        <f>21393+13465+20000+15000</f>
        <v>69858</v>
      </c>
      <c r="E25" s="22">
        <f>13465+15000</f>
        <v>28465</v>
      </c>
      <c r="F25" s="28"/>
      <c r="G25" s="141"/>
      <c r="H25" s="141"/>
    </row>
    <row r="26" spans="1:8" ht="18.75" x14ac:dyDescent="0.25">
      <c r="A26" s="42">
        <f t="shared" si="0"/>
        <v>17</v>
      </c>
      <c r="B26" s="55"/>
      <c r="C26" s="56"/>
      <c r="D26" s="56"/>
      <c r="E26" s="56"/>
      <c r="F26" s="57"/>
    </row>
    <row r="27" spans="1:8" ht="18.75" x14ac:dyDescent="0.25">
      <c r="A27" s="42">
        <f t="shared" si="0"/>
        <v>18</v>
      </c>
      <c r="B27" s="47" t="s">
        <v>152</v>
      </c>
      <c r="C27" s="24">
        <f>C28+C41+C54</f>
        <v>443596501</v>
      </c>
      <c r="D27" s="24">
        <f t="shared" ref="D27:H27" si="2">D28+D41+D54</f>
        <v>440877804</v>
      </c>
      <c r="E27" s="24">
        <f t="shared" si="2"/>
        <v>571606556</v>
      </c>
      <c r="F27" s="24">
        <f t="shared" si="2"/>
        <v>43024433</v>
      </c>
      <c r="G27" s="24">
        <f t="shared" si="2"/>
        <v>100443718</v>
      </c>
      <c r="H27" s="24">
        <f t="shared" si="2"/>
        <v>60543718</v>
      </c>
    </row>
    <row r="28" spans="1:8" ht="18.75" x14ac:dyDescent="0.25">
      <c r="A28" s="42">
        <f t="shared" si="0"/>
        <v>19</v>
      </c>
      <c r="B28" s="68" t="s">
        <v>153</v>
      </c>
      <c r="C28" s="69">
        <f>SUM(C29:C40)</f>
        <v>48888867</v>
      </c>
      <c r="D28" s="69">
        <f t="shared" ref="D28:H28" si="3">SUM(D29:D40)</f>
        <v>37986228</v>
      </c>
      <c r="E28" s="69">
        <f t="shared" si="3"/>
        <v>167550083</v>
      </c>
      <c r="F28" s="69">
        <f t="shared" si="3"/>
        <v>43024433</v>
      </c>
      <c r="G28" s="69">
        <f t="shared" si="3"/>
        <v>100443718</v>
      </c>
      <c r="H28" s="69">
        <f t="shared" si="3"/>
        <v>60543718</v>
      </c>
    </row>
    <row r="29" spans="1:8" s="140" customFormat="1" ht="37.5" x14ac:dyDescent="0.3">
      <c r="A29" s="42">
        <f t="shared" si="0"/>
        <v>20</v>
      </c>
      <c r="B29" s="63" t="s">
        <v>163</v>
      </c>
      <c r="C29" s="19"/>
      <c r="D29" s="19"/>
      <c r="E29" s="19">
        <v>129569377</v>
      </c>
      <c r="F29" s="28"/>
      <c r="G29" s="92"/>
      <c r="H29" s="92"/>
    </row>
    <row r="30" spans="1:8" s="140" customFormat="1" ht="37.5" x14ac:dyDescent="0.25">
      <c r="A30" s="42">
        <f t="shared" si="0"/>
        <v>21</v>
      </c>
      <c r="B30" s="63" t="s">
        <v>92</v>
      </c>
      <c r="C30" s="19">
        <v>1547164</v>
      </c>
      <c r="D30" s="19">
        <v>1418534</v>
      </c>
      <c r="E30" s="19">
        <v>1418534</v>
      </c>
      <c r="F30" s="60"/>
      <c r="G30" s="142"/>
      <c r="H30" s="142"/>
    </row>
    <row r="31" spans="1:8" s="140" customFormat="1" ht="37.5" x14ac:dyDescent="0.25">
      <c r="A31" s="42">
        <f t="shared" si="0"/>
        <v>22</v>
      </c>
      <c r="B31" s="63" t="s">
        <v>164</v>
      </c>
      <c r="C31" s="19">
        <v>2569686</v>
      </c>
      <c r="D31" s="19">
        <v>2569686</v>
      </c>
      <c r="E31" s="19">
        <v>2569686</v>
      </c>
      <c r="F31" s="60"/>
      <c r="G31" s="105"/>
      <c r="H31" s="105"/>
    </row>
    <row r="32" spans="1:8" s="140" customFormat="1" ht="56.25" x14ac:dyDescent="0.25">
      <c r="A32" s="42">
        <f t="shared" si="0"/>
        <v>23</v>
      </c>
      <c r="B32" s="63" t="s">
        <v>165</v>
      </c>
      <c r="C32" s="19">
        <v>2580156</v>
      </c>
      <c r="D32" s="19">
        <v>2580156</v>
      </c>
      <c r="E32" s="19">
        <v>2580156</v>
      </c>
      <c r="F32" s="60"/>
      <c r="G32" s="105"/>
      <c r="H32" s="105"/>
    </row>
    <row r="33" spans="1:8" s="140" customFormat="1" ht="37.5" x14ac:dyDescent="0.3">
      <c r="A33" s="42">
        <f t="shared" si="0"/>
        <v>24</v>
      </c>
      <c r="B33" s="143" t="s">
        <v>166</v>
      </c>
      <c r="C33" s="90">
        <v>597056</v>
      </c>
      <c r="D33" s="90">
        <v>423865</v>
      </c>
      <c r="E33" s="90">
        <v>400343</v>
      </c>
      <c r="F33" s="90"/>
      <c r="G33" s="90"/>
      <c r="H33" s="90"/>
    </row>
    <row r="34" spans="1:8" s="140" customFormat="1" ht="37.5" x14ac:dyDescent="0.3">
      <c r="A34" s="42">
        <f t="shared" si="0"/>
        <v>25</v>
      </c>
      <c r="B34" s="92" t="s">
        <v>167</v>
      </c>
      <c r="C34" s="94">
        <v>369330</v>
      </c>
      <c r="D34" s="94">
        <v>369330</v>
      </c>
      <c r="E34" s="94">
        <v>369330</v>
      </c>
      <c r="F34" s="90"/>
      <c r="G34" s="90"/>
      <c r="H34" s="90"/>
    </row>
    <row r="35" spans="1:8" s="140" customFormat="1" ht="18.75" x14ac:dyDescent="0.3">
      <c r="A35" s="42">
        <f t="shared" si="0"/>
        <v>26</v>
      </c>
      <c r="B35" s="88" t="s">
        <v>168</v>
      </c>
      <c r="C35" s="90">
        <v>322902</v>
      </c>
      <c r="D35" s="90">
        <v>186452</v>
      </c>
      <c r="E35" s="90">
        <v>204452</v>
      </c>
      <c r="F35" s="90"/>
      <c r="G35" s="90"/>
      <c r="H35" s="90"/>
    </row>
    <row r="36" spans="1:8" s="140" customFormat="1" ht="37.5" x14ac:dyDescent="0.25">
      <c r="A36" s="42">
        <f t="shared" si="0"/>
        <v>27</v>
      </c>
      <c r="B36" s="63" t="s">
        <v>169</v>
      </c>
      <c r="C36" s="19">
        <f>27528335+2909870</f>
        <v>30438205</v>
      </c>
      <c r="D36" s="19">
        <f>27528335+2909870</f>
        <v>30438205</v>
      </c>
      <c r="E36" s="19">
        <f>27528335+2909870</f>
        <v>30438205</v>
      </c>
      <c r="F36" s="19"/>
      <c r="G36" s="19"/>
      <c r="H36" s="19"/>
    </row>
    <row r="37" spans="1:8" s="140" customFormat="1" ht="18.75" x14ac:dyDescent="0.3">
      <c r="A37" s="42">
        <f t="shared" si="0"/>
        <v>28</v>
      </c>
      <c r="B37" s="88" t="s">
        <v>175</v>
      </c>
      <c r="C37" s="90">
        <v>10464368</v>
      </c>
      <c r="D37" s="90"/>
      <c r="E37" s="90"/>
      <c r="F37" s="90"/>
      <c r="G37" s="90"/>
      <c r="H37" s="90"/>
    </row>
    <row r="38" spans="1:8" s="140" customFormat="1" ht="37.5" x14ac:dyDescent="0.3">
      <c r="A38" s="42">
        <f t="shared" si="0"/>
        <v>29</v>
      </c>
      <c r="B38" s="143" t="s">
        <v>170</v>
      </c>
      <c r="C38" s="90"/>
      <c r="D38" s="90"/>
      <c r="E38" s="90"/>
      <c r="F38" s="90">
        <v>11374433</v>
      </c>
      <c r="G38" s="90">
        <v>10443718</v>
      </c>
      <c r="H38" s="90">
        <v>10543718</v>
      </c>
    </row>
    <row r="39" spans="1:8" s="140" customFormat="1" ht="18.75" x14ac:dyDescent="0.25">
      <c r="A39" s="42">
        <f t="shared" si="0"/>
        <v>30</v>
      </c>
      <c r="B39" s="63" t="s">
        <v>172</v>
      </c>
      <c r="C39" s="19"/>
      <c r="D39" s="19"/>
      <c r="E39" s="19"/>
      <c r="F39" s="28">
        <f>1900000+1200000+1700000+350000+1500000</f>
        <v>6650000</v>
      </c>
      <c r="G39" s="28"/>
      <c r="H39" s="144"/>
    </row>
    <row r="40" spans="1:8" s="140" customFormat="1" ht="18.75" x14ac:dyDescent="0.3">
      <c r="A40" s="42">
        <f t="shared" si="0"/>
        <v>31</v>
      </c>
      <c r="B40" s="92" t="s">
        <v>171</v>
      </c>
      <c r="C40" s="90"/>
      <c r="D40" s="90"/>
      <c r="E40" s="90"/>
      <c r="F40" s="19">
        <v>25000000</v>
      </c>
      <c r="G40" s="28">
        <v>90000000</v>
      </c>
      <c r="H40" s="28">
        <v>50000000</v>
      </c>
    </row>
    <row r="41" spans="1:8" ht="18.75" x14ac:dyDescent="0.25">
      <c r="A41" s="42">
        <f t="shared" si="0"/>
        <v>32</v>
      </c>
      <c r="B41" s="68" t="s">
        <v>154</v>
      </c>
      <c r="C41" s="69">
        <f>SUM(C42:C53)</f>
        <v>119707634</v>
      </c>
      <c r="D41" s="69">
        <f t="shared" ref="D41:H41" si="4">SUM(D42:D53)</f>
        <v>127891576</v>
      </c>
      <c r="E41" s="69">
        <f t="shared" si="4"/>
        <v>129056473</v>
      </c>
      <c r="F41" s="69">
        <f t="shared" si="4"/>
        <v>0</v>
      </c>
      <c r="G41" s="69">
        <f t="shared" si="4"/>
        <v>0</v>
      </c>
      <c r="H41" s="69">
        <f t="shared" si="4"/>
        <v>0</v>
      </c>
    </row>
    <row r="42" spans="1:8" ht="37.5" x14ac:dyDescent="0.3">
      <c r="A42" s="42">
        <f t="shared" si="0"/>
        <v>33</v>
      </c>
      <c r="B42" s="58" t="s">
        <v>156</v>
      </c>
      <c r="C42" s="19">
        <v>91312704</v>
      </c>
      <c r="D42" s="19">
        <v>91312704</v>
      </c>
      <c r="E42" s="19">
        <v>91312704</v>
      </c>
      <c r="F42" s="28"/>
      <c r="G42" s="43"/>
      <c r="H42" s="43"/>
    </row>
    <row r="43" spans="1:8" ht="18.75" x14ac:dyDescent="0.3">
      <c r="A43" s="42">
        <f t="shared" si="0"/>
        <v>34</v>
      </c>
      <c r="B43" s="58" t="s">
        <v>160</v>
      </c>
      <c r="C43" s="19">
        <v>4952289</v>
      </c>
      <c r="D43" s="19">
        <v>3039262</v>
      </c>
      <c r="E43" s="19">
        <v>1319743</v>
      </c>
      <c r="F43" s="28"/>
      <c r="G43" s="43"/>
      <c r="H43" s="43"/>
    </row>
    <row r="44" spans="1:8" ht="18.75" x14ac:dyDescent="0.3">
      <c r="A44" s="42">
        <f t="shared" si="0"/>
        <v>35</v>
      </c>
      <c r="B44" s="91" t="s">
        <v>102</v>
      </c>
      <c r="C44" s="31">
        <v>1800000</v>
      </c>
      <c r="D44" s="31">
        <v>1700000</v>
      </c>
      <c r="E44" s="31">
        <v>1400000</v>
      </c>
      <c r="F44" s="31"/>
      <c r="G44" s="31"/>
      <c r="H44" s="31"/>
    </row>
    <row r="45" spans="1:8" s="140" customFormat="1" ht="37.5" x14ac:dyDescent="0.3">
      <c r="A45" s="42">
        <f t="shared" si="0"/>
        <v>36</v>
      </c>
      <c r="B45" s="63" t="s">
        <v>159</v>
      </c>
      <c r="C45" s="90">
        <v>409864</v>
      </c>
      <c r="D45" s="90">
        <v>1131321</v>
      </c>
      <c r="E45" s="90">
        <v>1937930</v>
      </c>
      <c r="F45" s="145"/>
      <c r="G45" s="145"/>
      <c r="H45" s="145"/>
    </row>
    <row r="46" spans="1:8" s="140" customFormat="1" ht="37.5" x14ac:dyDescent="0.3">
      <c r="A46" s="42">
        <f t="shared" si="0"/>
        <v>37</v>
      </c>
      <c r="B46" s="63" t="s">
        <v>176</v>
      </c>
      <c r="C46" s="90">
        <v>4200000</v>
      </c>
      <c r="D46" s="90">
        <v>4000000</v>
      </c>
      <c r="E46" s="90">
        <v>4000000</v>
      </c>
      <c r="F46" s="145"/>
      <c r="G46" s="145"/>
      <c r="H46" s="145"/>
    </row>
    <row r="47" spans="1:8" s="140" customFormat="1" ht="37.5" x14ac:dyDescent="0.25">
      <c r="A47" s="42">
        <f t="shared" si="0"/>
        <v>38</v>
      </c>
      <c r="B47" s="63" t="s">
        <v>158</v>
      </c>
      <c r="C47" s="19">
        <v>658784</v>
      </c>
      <c r="D47" s="19">
        <v>1669854</v>
      </c>
      <c r="E47" s="19">
        <v>2513759</v>
      </c>
      <c r="F47" s="60"/>
      <c r="G47" s="105"/>
      <c r="H47" s="105"/>
    </row>
    <row r="48" spans="1:8" s="140" customFormat="1" ht="37.5" x14ac:dyDescent="0.3">
      <c r="A48" s="42">
        <f t="shared" si="0"/>
        <v>39</v>
      </c>
      <c r="B48" s="63" t="s">
        <v>157</v>
      </c>
      <c r="C48" s="90">
        <v>3300000</v>
      </c>
      <c r="D48" s="90">
        <v>10000000</v>
      </c>
      <c r="E48" s="90">
        <v>10000000</v>
      </c>
      <c r="F48" s="145"/>
      <c r="G48" s="145"/>
      <c r="H48" s="145"/>
    </row>
    <row r="49" spans="1:8" s="140" customFormat="1" ht="37.5" x14ac:dyDescent="0.3">
      <c r="A49" s="42">
        <f t="shared" si="0"/>
        <v>40</v>
      </c>
      <c r="B49" s="63" t="s">
        <v>177</v>
      </c>
      <c r="C49" s="90">
        <v>11500000</v>
      </c>
      <c r="D49" s="90">
        <v>11500000</v>
      </c>
      <c r="E49" s="90">
        <v>11500000</v>
      </c>
      <c r="F49" s="144"/>
      <c r="G49" s="144"/>
      <c r="H49" s="144"/>
    </row>
    <row r="50" spans="1:8" s="140" customFormat="1" ht="18.75" x14ac:dyDescent="0.3">
      <c r="A50" s="42">
        <f t="shared" si="0"/>
        <v>41</v>
      </c>
      <c r="B50" s="63" t="s">
        <v>178</v>
      </c>
      <c r="C50" s="90">
        <v>360191</v>
      </c>
      <c r="D50" s="90">
        <v>1530812</v>
      </c>
      <c r="E50" s="90">
        <v>2881529</v>
      </c>
      <c r="F50" s="144"/>
      <c r="G50" s="145"/>
      <c r="H50" s="145"/>
    </row>
    <row r="51" spans="1:8" s="140" customFormat="1" ht="18.75" x14ac:dyDescent="0.3">
      <c r="A51" s="42">
        <f t="shared" si="0"/>
        <v>42</v>
      </c>
      <c r="B51" s="63" t="s">
        <v>179</v>
      </c>
      <c r="C51" s="90">
        <v>271700</v>
      </c>
      <c r="D51" s="90">
        <v>883916</v>
      </c>
      <c r="E51" s="90">
        <v>883916</v>
      </c>
      <c r="F51" s="144"/>
      <c r="G51" s="145"/>
      <c r="H51" s="145"/>
    </row>
    <row r="52" spans="1:8" s="140" customFormat="1" ht="18.75" x14ac:dyDescent="0.3">
      <c r="A52" s="42">
        <f t="shared" si="0"/>
        <v>43</v>
      </c>
      <c r="B52" s="63" t="s">
        <v>180</v>
      </c>
      <c r="C52" s="90">
        <v>310000</v>
      </c>
      <c r="D52" s="90">
        <v>310000</v>
      </c>
      <c r="E52" s="90">
        <v>310000</v>
      </c>
      <c r="F52" s="144"/>
      <c r="G52" s="145"/>
      <c r="H52" s="145"/>
    </row>
    <row r="53" spans="1:8" s="140" customFormat="1" ht="37.5" x14ac:dyDescent="0.3">
      <c r="A53" s="42">
        <f t="shared" si="0"/>
        <v>44</v>
      </c>
      <c r="B53" s="63" t="s">
        <v>181</v>
      </c>
      <c r="C53" s="90">
        <v>632102</v>
      </c>
      <c r="D53" s="90">
        <v>813707</v>
      </c>
      <c r="E53" s="90">
        <v>996892</v>
      </c>
      <c r="F53" s="144"/>
      <c r="G53" s="145"/>
      <c r="H53" s="145"/>
    </row>
    <row r="54" spans="1:8" ht="18.75" x14ac:dyDescent="0.25">
      <c r="A54" s="42">
        <f t="shared" si="0"/>
        <v>45</v>
      </c>
      <c r="B54" s="68" t="s">
        <v>155</v>
      </c>
      <c r="C54" s="69">
        <f>C55</f>
        <v>275000000</v>
      </c>
      <c r="D54" s="69">
        <f t="shared" ref="D54:H54" si="5">D55</f>
        <v>275000000</v>
      </c>
      <c r="E54" s="69">
        <f t="shared" si="5"/>
        <v>275000000</v>
      </c>
      <c r="F54" s="69">
        <f t="shared" si="5"/>
        <v>0</v>
      </c>
      <c r="G54" s="69">
        <f t="shared" si="5"/>
        <v>0</v>
      </c>
      <c r="H54" s="69">
        <f t="shared" si="5"/>
        <v>0</v>
      </c>
    </row>
    <row r="55" spans="1:8" s="140" customFormat="1" ht="18.75" x14ac:dyDescent="0.3">
      <c r="A55" s="42">
        <f t="shared" si="0"/>
        <v>46</v>
      </c>
      <c r="B55" s="63" t="s">
        <v>148</v>
      </c>
      <c r="C55" s="19">
        <v>275000000</v>
      </c>
      <c r="D55" s="19">
        <v>275000000</v>
      </c>
      <c r="E55" s="19">
        <v>275000000</v>
      </c>
      <c r="F55" s="28"/>
      <c r="G55" s="92"/>
      <c r="H55" s="92"/>
    </row>
    <row r="56" spans="1:8" ht="18.75" x14ac:dyDescent="0.25">
      <c r="A56" s="42">
        <f t="shared" si="0"/>
        <v>47</v>
      </c>
      <c r="B56" s="55"/>
      <c r="C56" s="56"/>
      <c r="D56" s="56"/>
      <c r="E56" s="56"/>
      <c r="F56" s="57"/>
    </row>
    <row r="57" spans="1:8" ht="18.75" x14ac:dyDescent="0.25">
      <c r="A57" s="42">
        <f t="shared" si="0"/>
        <v>48</v>
      </c>
      <c r="B57" s="47" t="s">
        <v>26</v>
      </c>
      <c r="C57" s="24">
        <f t="shared" ref="C57:H57" si="6">C58+C63+C66+C70+C76+C83+C93+C95+C98+C100+C108+C110+C105</f>
        <v>175682026</v>
      </c>
      <c r="D57" s="24">
        <f t="shared" si="6"/>
        <v>114300123</v>
      </c>
      <c r="E57" s="24">
        <f t="shared" si="6"/>
        <v>136189611</v>
      </c>
      <c r="F57" s="24">
        <f t="shared" si="6"/>
        <v>0</v>
      </c>
      <c r="G57" s="24">
        <f t="shared" si="6"/>
        <v>0</v>
      </c>
      <c r="H57" s="24">
        <f t="shared" si="6"/>
        <v>0</v>
      </c>
    </row>
    <row r="58" spans="1:8" ht="18.75" x14ac:dyDescent="0.25">
      <c r="A58" s="42">
        <f t="shared" si="0"/>
        <v>49</v>
      </c>
      <c r="B58" s="68" t="s">
        <v>27</v>
      </c>
      <c r="C58" s="69">
        <f>SUM(C59:C62)</f>
        <v>1690000</v>
      </c>
      <c r="D58" s="69">
        <f t="shared" ref="D58:H58" si="7">SUM(D59:D62)</f>
        <v>1776837</v>
      </c>
      <c r="E58" s="69">
        <f t="shared" si="7"/>
        <v>2266803</v>
      </c>
      <c r="F58" s="69">
        <f t="shared" si="7"/>
        <v>0</v>
      </c>
      <c r="G58" s="69">
        <f t="shared" si="7"/>
        <v>0</v>
      </c>
      <c r="H58" s="69">
        <f t="shared" si="7"/>
        <v>0</v>
      </c>
    </row>
    <row r="59" spans="1:8" s="140" customFormat="1" ht="37.5" x14ac:dyDescent="0.3">
      <c r="A59" s="42">
        <f t="shared" si="0"/>
        <v>50</v>
      </c>
      <c r="B59" s="88" t="s">
        <v>94</v>
      </c>
      <c r="C59" s="90"/>
      <c r="D59" s="90">
        <v>786837</v>
      </c>
      <c r="E59" s="90">
        <v>1276803</v>
      </c>
      <c r="F59" s="90"/>
      <c r="G59" s="90"/>
      <c r="H59" s="90"/>
    </row>
    <row r="60" spans="1:8" s="140" customFormat="1" ht="18.75" x14ac:dyDescent="0.3">
      <c r="A60" s="42">
        <f t="shared" si="0"/>
        <v>51</v>
      </c>
      <c r="B60" s="143" t="s">
        <v>100</v>
      </c>
      <c r="C60" s="90">
        <v>700000</v>
      </c>
      <c r="D60" s="90"/>
      <c r="E60" s="90"/>
      <c r="F60" s="90"/>
      <c r="G60" s="90"/>
      <c r="H60" s="90"/>
    </row>
    <row r="61" spans="1:8" s="140" customFormat="1" ht="18.75" x14ac:dyDescent="0.3">
      <c r="A61" s="42">
        <f t="shared" si="0"/>
        <v>52</v>
      </c>
      <c r="B61" s="143" t="s">
        <v>114</v>
      </c>
      <c r="C61" s="90">
        <v>390000</v>
      </c>
      <c r="D61" s="90">
        <v>390000</v>
      </c>
      <c r="E61" s="90">
        <v>390000</v>
      </c>
      <c r="F61" s="90"/>
      <c r="G61" s="90"/>
      <c r="H61" s="90"/>
    </row>
    <row r="62" spans="1:8" s="140" customFormat="1" ht="18.75" x14ac:dyDescent="0.3">
      <c r="A62" s="42">
        <f t="shared" si="0"/>
        <v>53</v>
      </c>
      <c r="B62" s="143" t="s">
        <v>115</v>
      </c>
      <c r="C62" s="90">
        <v>600000</v>
      </c>
      <c r="D62" s="90">
        <v>600000</v>
      </c>
      <c r="E62" s="90">
        <v>600000</v>
      </c>
      <c r="F62" s="90"/>
      <c r="G62" s="90"/>
      <c r="H62" s="90"/>
    </row>
    <row r="63" spans="1:8" ht="18.75" x14ac:dyDescent="0.25">
      <c r="A63" s="42">
        <f t="shared" si="0"/>
        <v>54</v>
      </c>
      <c r="B63" s="70" t="s">
        <v>28</v>
      </c>
      <c r="C63" s="69">
        <f>SUM(C64:C65)</f>
        <v>6400000</v>
      </c>
      <c r="D63" s="69">
        <f t="shared" ref="D63:H63" si="8">SUM(D64:D65)</f>
        <v>6400000</v>
      </c>
      <c r="E63" s="69">
        <f t="shared" si="8"/>
        <v>6400000</v>
      </c>
      <c r="F63" s="69">
        <f t="shared" si="8"/>
        <v>0</v>
      </c>
      <c r="G63" s="69">
        <f t="shared" si="8"/>
        <v>0</v>
      </c>
      <c r="H63" s="69">
        <f t="shared" si="8"/>
        <v>0</v>
      </c>
    </row>
    <row r="64" spans="1:8" s="140" customFormat="1" ht="18.75" x14ac:dyDescent="0.3">
      <c r="A64" s="42">
        <f t="shared" si="0"/>
        <v>55</v>
      </c>
      <c r="B64" s="143" t="s">
        <v>136</v>
      </c>
      <c r="C64" s="90">
        <v>400000</v>
      </c>
      <c r="D64" s="90">
        <v>400000</v>
      </c>
      <c r="E64" s="90">
        <v>400000</v>
      </c>
      <c r="F64" s="90"/>
      <c r="G64" s="90"/>
      <c r="H64" s="90"/>
    </row>
    <row r="65" spans="1:8" s="140" customFormat="1" ht="18.75" x14ac:dyDescent="0.3">
      <c r="A65" s="42">
        <f t="shared" si="0"/>
        <v>56</v>
      </c>
      <c r="B65" s="92" t="s">
        <v>222</v>
      </c>
      <c r="C65" s="90">
        <v>6000000</v>
      </c>
      <c r="D65" s="90">
        <v>6000000</v>
      </c>
      <c r="E65" s="90">
        <v>6000000</v>
      </c>
      <c r="F65" s="27"/>
      <c r="G65" s="141"/>
      <c r="H65" s="141"/>
    </row>
    <row r="66" spans="1:8" ht="18.75" x14ac:dyDescent="0.25">
      <c r="A66" s="42">
        <f t="shared" si="0"/>
        <v>57</v>
      </c>
      <c r="B66" s="71" t="s">
        <v>29</v>
      </c>
      <c r="C66" s="69">
        <f>SUM(C67:C69)</f>
        <v>2416327</v>
      </c>
      <c r="D66" s="69">
        <f t="shared" ref="D66:E66" si="9">SUM(D67:D69)</f>
        <v>2394517</v>
      </c>
      <c r="E66" s="69">
        <f t="shared" si="9"/>
        <v>2394517</v>
      </c>
      <c r="F66" s="69">
        <f>SUM(F67:F69)</f>
        <v>0</v>
      </c>
      <c r="G66" s="69">
        <f t="shared" ref="G66" si="10">SUM(G67:G69)</f>
        <v>0</v>
      </c>
      <c r="H66" s="69">
        <f t="shared" ref="H66" si="11">SUM(H67:H69)</f>
        <v>0</v>
      </c>
    </row>
    <row r="67" spans="1:8" ht="18.75" x14ac:dyDescent="0.25">
      <c r="A67" s="42">
        <f t="shared" si="0"/>
        <v>58</v>
      </c>
      <c r="B67" s="58" t="s">
        <v>107</v>
      </c>
      <c r="C67" s="19">
        <v>1492791</v>
      </c>
      <c r="D67" s="19">
        <v>1492791</v>
      </c>
      <c r="E67" s="19">
        <v>1492791</v>
      </c>
      <c r="F67" s="19"/>
      <c r="G67" s="19"/>
      <c r="H67" s="19"/>
    </row>
    <row r="68" spans="1:8" ht="19.5" customHeight="1" x14ac:dyDescent="0.25">
      <c r="A68" s="42">
        <f t="shared" si="0"/>
        <v>59</v>
      </c>
      <c r="B68" s="58" t="s">
        <v>145</v>
      </c>
      <c r="C68" s="19">
        <v>883536</v>
      </c>
      <c r="D68" s="19">
        <v>861726</v>
      </c>
      <c r="E68" s="19">
        <v>861726</v>
      </c>
      <c r="F68" s="60"/>
      <c r="G68" s="59"/>
      <c r="H68" s="59"/>
    </row>
    <row r="69" spans="1:8" ht="19.5" customHeight="1" x14ac:dyDescent="0.25">
      <c r="A69" s="42">
        <f t="shared" si="0"/>
        <v>60</v>
      </c>
      <c r="B69" s="58" t="s">
        <v>150</v>
      </c>
      <c r="C69" s="109">
        <v>40000</v>
      </c>
      <c r="D69" s="109">
        <v>40000</v>
      </c>
      <c r="E69" s="109">
        <v>40000</v>
      </c>
      <c r="F69" s="60"/>
      <c r="G69" s="59"/>
      <c r="H69" s="59"/>
    </row>
    <row r="70" spans="1:8" ht="18.75" x14ac:dyDescent="0.25">
      <c r="A70" s="42">
        <f t="shared" si="0"/>
        <v>61</v>
      </c>
      <c r="B70" s="71" t="s">
        <v>30</v>
      </c>
      <c r="C70" s="69">
        <f t="shared" ref="C70:H70" si="12">SUM(C71:C75)</f>
        <v>16775940</v>
      </c>
      <c r="D70" s="69">
        <f t="shared" si="12"/>
        <v>0</v>
      </c>
      <c r="E70" s="69">
        <f t="shared" si="12"/>
        <v>0</v>
      </c>
      <c r="F70" s="69">
        <f t="shared" si="12"/>
        <v>0</v>
      </c>
      <c r="G70" s="69">
        <f t="shared" si="12"/>
        <v>0</v>
      </c>
      <c r="H70" s="69">
        <f t="shared" si="12"/>
        <v>0</v>
      </c>
    </row>
    <row r="71" spans="1:8" s="140" customFormat="1" ht="37.5" x14ac:dyDescent="0.25">
      <c r="A71" s="42">
        <f t="shared" si="0"/>
        <v>62</v>
      </c>
      <c r="B71" s="63" t="s">
        <v>133</v>
      </c>
      <c r="C71" s="19">
        <v>12000000</v>
      </c>
      <c r="D71" s="19"/>
      <c r="E71" s="19"/>
      <c r="F71" s="28"/>
      <c r="G71" s="103"/>
      <c r="H71" s="103"/>
    </row>
    <row r="72" spans="1:8" s="140" customFormat="1" ht="37.5" x14ac:dyDescent="0.25">
      <c r="A72" s="42">
        <f t="shared" si="0"/>
        <v>63</v>
      </c>
      <c r="B72" s="63" t="s">
        <v>134</v>
      </c>
      <c r="C72" s="19">
        <v>3000000</v>
      </c>
      <c r="D72" s="19"/>
      <c r="E72" s="19"/>
      <c r="F72" s="28"/>
      <c r="G72" s="103"/>
      <c r="H72" s="103"/>
    </row>
    <row r="73" spans="1:8" s="140" customFormat="1" ht="56.25" x14ac:dyDescent="0.25">
      <c r="A73" s="42">
        <f t="shared" si="0"/>
        <v>64</v>
      </c>
      <c r="B73" s="63" t="s">
        <v>174</v>
      </c>
      <c r="C73" s="19">
        <f>732000+60054</f>
        <v>792054</v>
      </c>
      <c r="D73" s="19"/>
      <c r="E73" s="19"/>
      <c r="F73" s="28"/>
      <c r="G73" s="103"/>
      <c r="H73" s="103"/>
    </row>
    <row r="74" spans="1:8" s="140" customFormat="1" ht="56.25" x14ac:dyDescent="0.25">
      <c r="A74" s="42">
        <f t="shared" si="0"/>
        <v>65</v>
      </c>
      <c r="B74" s="63" t="s">
        <v>131</v>
      </c>
      <c r="C74" s="19">
        <v>584732</v>
      </c>
      <c r="D74" s="19"/>
      <c r="E74" s="19"/>
      <c r="F74" s="28"/>
      <c r="G74" s="103"/>
      <c r="H74" s="103"/>
    </row>
    <row r="75" spans="1:8" s="140" customFormat="1" ht="37.5" x14ac:dyDescent="0.25">
      <c r="A75" s="42">
        <f t="shared" si="0"/>
        <v>66</v>
      </c>
      <c r="B75" s="63" t="s">
        <v>132</v>
      </c>
      <c r="C75" s="19">
        <v>399154</v>
      </c>
      <c r="D75" s="19"/>
      <c r="E75" s="19"/>
      <c r="F75" s="28"/>
      <c r="G75" s="103"/>
      <c r="H75" s="103"/>
    </row>
    <row r="76" spans="1:8" ht="18.75" x14ac:dyDescent="0.25">
      <c r="A76" s="42">
        <f t="shared" si="0"/>
        <v>67</v>
      </c>
      <c r="B76" s="72" t="s">
        <v>31</v>
      </c>
      <c r="C76" s="69">
        <f>SUM(C77:C82)</f>
        <v>40000000</v>
      </c>
      <c r="D76" s="69">
        <f t="shared" ref="D76:H76" si="13">SUM(D77:D82)</f>
        <v>40000000</v>
      </c>
      <c r="E76" s="69">
        <f t="shared" si="13"/>
        <v>40000000</v>
      </c>
      <c r="F76" s="69">
        <f t="shared" si="13"/>
        <v>0</v>
      </c>
      <c r="G76" s="69">
        <f t="shared" si="13"/>
        <v>0</v>
      </c>
      <c r="H76" s="69">
        <f t="shared" si="13"/>
        <v>0</v>
      </c>
    </row>
    <row r="77" spans="1:8" s="140" customFormat="1" ht="18.75" x14ac:dyDescent="0.3">
      <c r="A77" s="42">
        <f t="shared" si="0"/>
        <v>68</v>
      </c>
      <c r="B77" s="88" t="s">
        <v>121</v>
      </c>
      <c r="C77" s="90">
        <v>19000000</v>
      </c>
      <c r="D77" s="90">
        <v>19000000</v>
      </c>
      <c r="E77" s="90">
        <v>19000000</v>
      </c>
      <c r="F77" s="90"/>
      <c r="G77" s="90"/>
      <c r="H77" s="90"/>
    </row>
    <row r="78" spans="1:8" s="140" customFormat="1" ht="18.75" x14ac:dyDescent="0.3">
      <c r="A78" s="42">
        <f t="shared" si="0"/>
        <v>69</v>
      </c>
      <c r="B78" s="88" t="s">
        <v>120</v>
      </c>
      <c r="C78" s="90">
        <v>17939053</v>
      </c>
      <c r="D78" s="90">
        <v>17939053</v>
      </c>
      <c r="E78" s="90">
        <v>17939053</v>
      </c>
      <c r="F78" s="90"/>
      <c r="G78" s="90"/>
      <c r="H78" s="90"/>
    </row>
    <row r="79" spans="1:8" s="140" customFormat="1" ht="75" x14ac:dyDescent="0.3">
      <c r="A79" s="42">
        <f t="shared" si="0"/>
        <v>70</v>
      </c>
      <c r="B79" s="88" t="s">
        <v>126</v>
      </c>
      <c r="C79" s="90">
        <v>1060947</v>
      </c>
      <c r="D79" s="90">
        <v>1060947</v>
      </c>
      <c r="E79" s="90">
        <v>1060947</v>
      </c>
      <c r="F79" s="90"/>
      <c r="G79" s="90"/>
      <c r="H79" s="90"/>
    </row>
    <row r="80" spans="1:8" s="140" customFormat="1" ht="18.75" x14ac:dyDescent="0.3">
      <c r="A80" s="42">
        <f t="shared" ref="A80:A127" si="14">A79+1</f>
        <v>71</v>
      </c>
      <c r="B80" s="88" t="s">
        <v>146</v>
      </c>
      <c r="C80" s="90">
        <v>1685600</v>
      </c>
      <c r="D80" s="90">
        <v>1985600</v>
      </c>
      <c r="E80" s="90">
        <v>1985600</v>
      </c>
      <c r="F80" s="90"/>
      <c r="G80" s="90"/>
      <c r="H80" s="90"/>
    </row>
    <row r="81" spans="1:8" s="140" customFormat="1" ht="37.5" x14ac:dyDescent="0.3">
      <c r="A81" s="42">
        <f t="shared" si="14"/>
        <v>72</v>
      </c>
      <c r="B81" s="88" t="s">
        <v>127</v>
      </c>
      <c r="C81" s="90">
        <v>300000</v>
      </c>
      <c r="D81" s="90"/>
      <c r="E81" s="90"/>
      <c r="F81" s="90"/>
      <c r="G81" s="90"/>
      <c r="H81" s="90"/>
    </row>
    <row r="82" spans="1:8" s="140" customFormat="1" ht="18.75" x14ac:dyDescent="0.3">
      <c r="A82" s="42">
        <f t="shared" si="14"/>
        <v>73</v>
      </c>
      <c r="B82" s="88" t="s">
        <v>128</v>
      </c>
      <c r="C82" s="90">
        <v>14400</v>
      </c>
      <c r="D82" s="90">
        <v>14400</v>
      </c>
      <c r="E82" s="90">
        <v>14400</v>
      </c>
      <c r="F82" s="90"/>
      <c r="G82" s="90"/>
      <c r="H82" s="90"/>
    </row>
    <row r="83" spans="1:8" ht="18.75" x14ac:dyDescent="0.25">
      <c r="A83" s="42">
        <f t="shared" si="14"/>
        <v>74</v>
      </c>
      <c r="B83" s="70" t="s">
        <v>32</v>
      </c>
      <c r="C83" s="69">
        <f>SUM(C84:C92)</f>
        <v>32573987</v>
      </c>
      <c r="D83" s="69">
        <f t="shared" ref="D83:H83" si="15">SUM(D84:D92)</f>
        <v>48564983</v>
      </c>
      <c r="E83" s="69">
        <f t="shared" si="15"/>
        <v>70466505</v>
      </c>
      <c r="F83" s="69">
        <f t="shared" si="15"/>
        <v>0</v>
      </c>
      <c r="G83" s="69">
        <f t="shared" si="15"/>
        <v>0</v>
      </c>
      <c r="H83" s="69">
        <f t="shared" si="15"/>
        <v>0</v>
      </c>
    </row>
    <row r="84" spans="1:8" s="140" customFormat="1" ht="37.5" x14ac:dyDescent="0.25">
      <c r="A84" s="42">
        <f t="shared" si="14"/>
        <v>75</v>
      </c>
      <c r="B84" s="146" t="s">
        <v>93</v>
      </c>
      <c r="C84" s="19">
        <v>511905</v>
      </c>
      <c r="D84" s="19">
        <v>845745</v>
      </c>
      <c r="E84" s="19">
        <v>1191890</v>
      </c>
      <c r="F84" s="60"/>
      <c r="G84" s="142"/>
      <c r="H84" s="142"/>
    </row>
    <row r="85" spans="1:8" s="140" customFormat="1" ht="18.75" x14ac:dyDescent="0.3">
      <c r="A85" s="42">
        <f t="shared" si="14"/>
        <v>76</v>
      </c>
      <c r="B85" s="143" t="s">
        <v>119</v>
      </c>
      <c r="C85" s="90">
        <v>14517152</v>
      </c>
      <c r="D85" s="90">
        <v>30072538</v>
      </c>
      <c r="E85" s="90">
        <v>51453880</v>
      </c>
      <c r="F85" s="90"/>
      <c r="G85" s="90"/>
      <c r="H85" s="90"/>
    </row>
    <row r="86" spans="1:8" s="140" customFormat="1" ht="18.75" x14ac:dyDescent="0.3">
      <c r="A86" s="42">
        <f t="shared" si="14"/>
        <v>77</v>
      </c>
      <c r="B86" s="143" t="s">
        <v>118</v>
      </c>
      <c r="C86" s="90">
        <v>1650000</v>
      </c>
      <c r="D86" s="90">
        <v>1650000</v>
      </c>
      <c r="E86" s="90">
        <v>1650000</v>
      </c>
      <c r="F86" s="90"/>
      <c r="G86" s="90"/>
      <c r="H86" s="90"/>
    </row>
    <row r="87" spans="1:8" s="140" customFormat="1" ht="18.75" x14ac:dyDescent="0.3">
      <c r="A87" s="42">
        <f t="shared" si="14"/>
        <v>78</v>
      </c>
      <c r="B87" s="143" t="s">
        <v>137</v>
      </c>
      <c r="C87" s="90">
        <v>446144</v>
      </c>
      <c r="D87" s="90">
        <v>590073</v>
      </c>
      <c r="E87" s="90">
        <v>767305</v>
      </c>
      <c r="F87" s="90"/>
      <c r="G87" s="90"/>
      <c r="H87" s="90"/>
    </row>
    <row r="88" spans="1:8" s="140" customFormat="1" ht="18.75" x14ac:dyDescent="0.3">
      <c r="A88" s="42">
        <f t="shared" si="14"/>
        <v>79</v>
      </c>
      <c r="B88" s="143" t="s">
        <v>138</v>
      </c>
      <c r="C88" s="90">
        <v>5837318</v>
      </c>
      <c r="D88" s="90">
        <v>5795159</v>
      </c>
      <c r="E88" s="90">
        <v>5791962</v>
      </c>
      <c r="F88" s="90"/>
      <c r="G88" s="90"/>
      <c r="H88" s="90"/>
    </row>
    <row r="89" spans="1:8" s="140" customFormat="1" ht="18.75" x14ac:dyDescent="0.3">
      <c r="A89" s="42">
        <f t="shared" si="14"/>
        <v>80</v>
      </c>
      <c r="B89" s="143" t="s">
        <v>147</v>
      </c>
      <c r="C89" s="90">
        <v>4942827</v>
      </c>
      <c r="D89" s="90">
        <v>4942827</v>
      </c>
      <c r="E89" s="90">
        <v>4942827</v>
      </c>
      <c r="F89" s="90"/>
      <c r="G89" s="90"/>
      <c r="H89" s="90"/>
    </row>
    <row r="90" spans="1:8" s="140" customFormat="1" ht="18.75" x14ac:dyDescent="0.3">
      <c r="A90" s="42">
        <f t="shared" si="14"/>
        <v>81</v>
      </c>
      <c r="B90" s="143" t="s">
        <v>139</v>
      </c>
      <c r="C90" s="90">
        <v>2053797</v>
      </c>
      <c r="D90" s="90">
        <v>2053797</v>
      </c>
      <c r="E90" s="90">
        <v>2053797</v>
      </c>
      <c r="F90" s="90"/>
      <c r="G90" s="90"/>
      <c r="H90" s="90"/>
    </row>
    <row r="91" spans="1:8" s="140" customFormat="1" ht="18.75" x14ac:dyDescent="0.3">
      <c r="A91" s="42">
        <f t="shared" si="14"/>
        <v>82</v>
      </c>
      <c r="B91" s="143" t="s">
        <v>173</v>
      </c>
      <c r="C91" s="90">
        <v>2197019</v>
      </c>
      <c r="D91" s="90">
        <v>2197019</v>
      </c>
      <c r="E91" s="90">
        <v>2197019</v>
      </c>
      <c r="F91" s="90"/>
      <c r="G91" s="90"/>
      <c r="H91" s="90"/>
    </row>
    <row r="92" spans="1:8" s="140" customFormat="1" ht="18.75" x14ac:dyDescent="0.3">
      <c r="A92" s="42">
        <f t="shared" si="14"/>
        <v>83</v>
      </c>
      <c r="B92" s="143" t="s">
        <v>140</v>
      </c>
      <c r="C92" s="90">
        <v>417825</v>
      </c>
      <c r="D92" s="90">
        <v>417825</v>
      </c>
      <c r="E92" s="90">
        <v>417825</v>
      </c>
      <c r="F92" s="90"/>
      <c r="G92" s="90"/>
      <c r="H92" s="90"/>
    </row>
    <row r="93" spans="1:8" ht="18.75" x14ac:dyDescent="0.25">
      <c r="A93" s="42">
        <f t="shared" si="14"/>
        <v>84</v>
      </c>
      <c r="B93" s="70" t="s">
        <v>33</v>
      </c>
      <c r="C93" s="73">
        <f>C94</f>
        <v>2423036</v>
      </c>
      <c r="D93" s="73">
        <f t="shared" ref="D93:H93" si="16">D94</f>
        <v>2423036</v>
      </c>
      <c r="E93" s="73">
        <f t="shared" si="16"/>
        <v>2423036</v>
      </c>
      <c r="F93" s="73">
        <f t="shared" si="16"/>
        <v>0</v>
      </c>
      <c r="G93" s="73">
        <f t="shared" si="16"/>
        <v>0</v>
      </c>
      <c r="H93" s="73">
        <f t="shared" si="16"/>
        <v>0</v>
      </c>
    </row>
    <row r="94" spans="1:8" s="140" customFormat="1" ht="18.75" x14ac:dyDescent="0.3">
      <c r="A94" s="42">
        <f t="shared" si="14"/>
        <v>85</v>
      </c>
      <c r="B94" s="92" t="s">
        <v>129</v>
      </c>
      <c r="C94" s="94">
        <v>2423036</v>
      </c>
      <c r="D94" s="94">
        <v>2423036</v>
      </c>
      <c r="E94" s="94">
        <v>2423036</v>
      </c>
      <c r="F94" s="90"/>
      <c r="G94" s="90"/>
      <c r="H94" s="90"/>
    </row>
    <row r="95" spans="1:8" ht="18.75" x14ac:dyDescent="0.25">
      <c r="A95" s="42">
        <f t="shared" si="14"/>
        <v>86</v>
      </c>
      <c r="B95" s="70" t="s">
        <v>34</v>
      </c>
      <c r="C95" s="73">
        <f t="shared" ref="C95:H95" si="17">SUM(C96:C97)</f>
        <v>1839986</v>
      </c>
      <c r="D95" s="73">
        <f t="shared" si="17"/>
        <v>1500000</v>
      </c>
      <c r="E95" s="73">
        <f t="shared" si="17"/>
        <v>1500000</v>
      </c>
      <c r="F95" s="73">
        <f t="shared" si="17"/>
        <v>0</v>
      </c>
      <c r="G95" s="73">
        <f t="shared" si="17"/>
        <v>0</v>
      </c>
      <c r="H95" s="73">
        <f t="shared" si="17"/>
        <v>0</v>
      </c>
    </row>
    <row r="96" spans="1:8" ht="18.75" x14ac:dyDescent="0.3">
      <c r="A96" s="42">
        <f t="shared" si="14"/>
        <v>87</v>
      </c>
      <c r="B96" s="91" t="s">
        <v>116</v>
      </c>
      <c r="C96" s="31">
        <v>1500000</v>
      </c>
      <c r="D96" s="31">
        <v>1500000</v>
      </c>
      <c r="E96" s="31">
        <v>1500000</v>
      </c>
      <c r="F96" s="31"/>
      <c r="G96" s="31"/>
      <c r="H96" s="31"/>
    </row>
    <row r="97" spans="1:9" s="140" customFormat="1" ht="37.5" x14ac:dyDescent="0.3">
      <c r="A97" s="42">
        <f t="shared" si="14"/>
        <v>88</v>
      </c>
      <c r="B97" s="143" t="s">
        <v>117</v>
      </c>
      <c r="C97" s="90">
        <v>339986</v>
      </c>
      <c r="D97" s="90"/>
      <c r="E97" s="90"/>
      <c r="F97" s="90"/>
      <c r="G97" s="90"/>
      <c r="H97" s="90"/>
    </row>
    <row r="98" spans="1:9" ht="18.75" x14ac:dyDescent="0.25">
      <c r="A98" s="42">
        <f t="shared" si="14"/>
        <v>89</v>
      </c>
      <c r="B98" s="70" t="s">
        <v>35</v>
      </c>
      <c r="C98" s="73">
        <f>C99</f>
        <v>50000000</v>
      </c>
      <c r="D98" s="73">
        <f t="shared" ref="D98:H98" si="18">D99</f>
        <v>0</v>
      </c>
      <c r="E98" s="73">
        <f t="shared" si="18"/>
        <v>0</v>
      </c>
      <c r="F98" s="73">
        <f t="shared" si="18"/>
        <v>0</v>
      </c>
      <c r="G98" s="73">
        <f t="shared" si="18"/>
        <v>0</v>
      </c>
      <c r="H98" s="73">
        <f t="shared" si="18"/>
        <v>0</v>
      </c>
    </row>
    <row r="99" spans="1:9" s="140" customFormat="1" ht="18.75" x14ac:dyDescent="0.3">
      <c r="A99" s="42">
        <f t="shared" si="14"/>
        <v>90</v>
      </c>
      <c r="B99" s="143" t="s">
        <v>149</v>
      </c>
      <c r="C99" s="90">
        <v>50000000</v>
      </c>
      <c r="D99" s="90"/>
      <c r="E99" s="90"/>
      <c r="F99" s="90"/>
      <c r="G99" s="90"/>
      <c r="H99" s="90"/>
    </row>
    <row r="100" spans="1:9" ht="18.75" x14ac:dyDescent="0.25">
      <c r="A100" s="42">
        <f t="shared" si="14"/>
        <v>91</v>
      </c>
      <c r="B100" s="74" t="s">
        <v>36</v>
      </c>
      <c r="C100" s="73">
        <f>SUM(C101:C104)</f>
        <v>5230750</v>
      </c>
      <c r="D100" s="73">
        <f t="shared" ref="D100:E100" si="19">SUM(D101:D104)</f>
        <v>5230750</v>
      </c>
      <c r="E100" s="73">
        <f t="shared" si="19"/>
        <v>5230750</v>
      </c>
      <c r="F100" s="73">
        <f>SUM(F101:F104)</f>
        <v>0</v>
      </c>
      <c r="G100" s="73">
        <f>SUM(G101:G104)</f>
        <v>0</v>
      </c>
      <c r="H100" s="73">
        <f>SUM(H101:H104)</f>
        <v>0</v>
      </c>
    </row>
    <row r="101" spans="1:9" s="140" customFormat="1" ht="18.75" x14ac:dyDescent="0.3">
      <c r="A101" s="42">
        <f t="shared" si="14"/>
        <v>92</v>
      </c>
      <c r="B101" s="143" t="s">
        <v>141</v>
      </c>
      <c r="C101" s="90">
        <v>2512390</v>
      </c>
      <c r="D101" s="90">
        <v>2512390</v>
      </c>
      <c r="E101" s="90">
        <v>2512390</v>
      </c>
      <c r="F101" s="90"/>
      <c r="G101" s="90"/>
      <c r="H101" s="90"/>
    </row>
    <row r="102" spans="1:9" s="140" customFormat="1" ht="18.75" x14ac:dyDescent="0.3">
      <c r="A102" s="42">
        <f t="shared" si="14"/>
        <v>93</v>
      </c>
      <c r="B102" s="143" t="s">
        <v>142</v>
      </c>
      <c r="C102" s="90">
        <v>900000</v>
      </c>
      <c r="D102" s="90">
        <v>900000</v>
      </c>
      <c r="E102" s="90">
        <v>900000</v>
      </c>
      <c r="F102" s="90"/>
      <c r="G102" s="90"/>
      <c r="H102" s="90"/>
    </row>
    <row r="103" spans="1:9" s="140" customFormat="1" ht="18.75" x14ac:dyDescent="0.3">
      <c r="A103" s="42">
        <f t="shared" si="14"/>
        <v>94</v>
      </c>
      <c r="B103" s="143" t="s">
        <v>122</v>
      </c>
      <c r="C103" s="90">
        <v>1418360</v>
      </c>
      <c r="D103" s="90">
        <v>1418360</v>
      </c>
      <c r="E103" s="90">
        <v>1418360</v>
      </c>
      <c r="F103" s="90"/>
      <c r="G103" s="90"/>
      <c r="H103" s="90"/>
      <c r="I103" s="147"/>
    </row>
    <row r="104" spans="1:9" s="140" customFormat="1" ht="18.75" x14ac:dyDescent="0.3">
      <c r="A104" s="42">
        <f t="shared" si="14"/>
        <v>95</v>
      </c>
      <c r="B104" s="143" t="s">
        <v>123</v>
      </c>
      <c r="C104" s="90">
        <v>400000</v>
      </c>
      <c r="D104" s="90">
        <v>400000</v>
      </c>
      <c r="E104" s="90">
        <v>400000</v>
      </c>
      <c r="F104" s="90"/>
      <c r="G104" s="90"/>
      <c r="H104" s="90"/>
    </row>
    <row r="105" spans="1:9" ht="18.75" x14ac:dyDescent="0.3">
      <c r="A105" s="42">
        <f t="shared" si="14"/>
        <v>96</v>
      </c>
      <c r="B105" s="71" t="s">
        <v>113</v>
      </c>
      <c r="C105" s="75">
        <f>SUM(C106:C107)</f>
        <v>500000</v>
      </c>
      <c r="D105" s="75">
        <f t="shared" ref="D105:H105" si="20">SUM(D106:D107)</f>
        <v>500000</v>
      </c>
      <c r="E105" s="75">
        <f t="shared" si="20"/>
        <v>500000</v>
      </c>
      <c r="F105" s="75">
        <f t="shared" si="20"/>
        <v>0</v>
      </c>
      <c r="G105" s="75">
        <f t="shared" si="20"/>
        <v>0</v>
      </c>
      <c r="H105" s="75">
        <f t="shared" si="20"/>
        <v>0</v>
      </c>
    </row>
    <row r="106" spans="1:9" ht="37.5" x14ac:dyDescent="0.3">
      <c r="A106" s="42">
        <f t="shared" si="14"/>
        <v>97</v>
      </c>
      <c r="B106" s="106" t="s">
        <v>98</v>
      </c>
      <c r="C106" s="31">
        <v>200000</v>
      </c>
      <c r="D106" s="31">
        <v>200000</v>
      </c>
      <c r="E106" s="31">
        <v>200000</v>
      </c>
      <c r="F106" s="31"/>
      <c r="G106" s="31"/>
      <c r="H106" s="31"/>
    </row>
    <row r="107" spans="1:9" s="140" customFormat="1" ht="18.75" x14ac:dyDescent="0.3">
      <c r="A107" s="42">
        <f t="shared" si="14"/>
        <v>98</v>
      </c>
      <c r="B107" s="143" t="s">
        <v>124</v>
      </c>
      <c r="C107" s="90">
        <v>300000</v>
      </c>
      <c r="D107" s="90">
        <v>300000</v>
      </c>
      <c r="E107" s="90">
        <v>300000</v>
      </c>
      <c r="F107" s="90"/>
      <c r="G107" s="90"/>
      <c r="H107" s="90"/>
    </row>
    <row r="108" spans="1:9" ht="18.75" x14ac:dyDescent="0.3">
      <c r="A108" s="42">
        <f t="shared" si="14"/>
        <v>99</v>
      </c>
      <c r="B108" s="71" t="s">
        <v>112</v>
      </c>
      <c r="C108" s="75">
        <f>C109</f>
        <v>3432000</v>
      </c>
      <c r="D108" s="75">
        <f t="shared" ref="D108:H108" si="21">D109</f>
        <v>5110000</v>
      </c>
      <c r="E108" s="75">
        <f t="shared" si="21"/>
        <v>4608000</v>
      </c>
      <c r="F108" s="75">
        <f t="shared" si="21"/>
        <v>0</v>
      </c>
      <c r="G108" s="75">
        <f t="shared" si="21"/>
        <v>0</v>
      </c>
      <c r="H108" s="75">
        <f t="shared" si="21"/>
        <v>0</v>
      </c>
    </row>
    <row r="109" spans="1:9" ht="18.75" x14ac:dyDescent="0.25">
      <c r="A109" s="42">
        <f t="shared" si="14"/>
        <v>100</v>
      </c>
      <c r="B109" s="58" t="s">
        <v>125</v>
      </c>
      <c r="C109" s="19">
        <v>3432000</v>
      </c>
      <c r="D109" s="19">
        <v>5110000</v>
      </c>
      <c r="E109" s="19">
        <v>4608000</v>
      </c>
      <c r="F109" s="60"/>
      <c r="G109" s="59"/>
      <c r="H109" s="59"/>
    </row>
    <row r="110" spans="1:9" ht="18.75" x14ac:dyDescent="0.3">
      <c r="A110" s="42">
        <f t="shared" si="14"/>
        <v>101</v>
      </c>
      <c r="B110" s="71" t="s">
        <v>42</v>
      </c>
      <c r="C110" s="75">
        <f>SUM(C111:C112)</f>
        <v>12400000</v>
      </c>
      <c r="D110" s="75">
        <f t="shared" ref="D110:H110" si="22">SUM(D111:D112)</f>
        <v>400000</v>
      </c>
      <c r="E110" s="75">
        <f t="shared" si="22"/>
        <v>400000</v>
      </c>
      <c r="F110" s="75">
        <f t="shared" si="22"/>
        <v>0</v>
      </c>
      <c r="G110" s="75">
        <f t="shared" si="22"/>
        <v>0</v>
      </c>
      <c r="H110" s="75">
        <f t="shared" si="22"/>
        <v>0</v>
      </c>
    </row>
    <row r="111" spans="1:9" s="140" customFormat="1" ht="36.75" customHeight="1" x14ac:dyDescent="0.3">
      <c r="A111" s="42">
        <f t="shared" si="14"/>
        <v>102</v>
      </c>
      <c r="B111" s="92" t="s">
        <v>182</v>
      </c>
      <c r="C111" s="90">
        <v>12000000</v>
      </c>
      <c r="D111" s="90"/>
      <c r="E111" s="90"/>
      <c r="F111" s="27"/>
      <c r="G111" s="141"/>
      <c r="H111" s="141"/>
    </row>
    <row r="112" spans="1:9" s="140" customFormat="1" ht="22.5" customHeight="1" x14ac:dyDescent="0.3">
      <c r="A112" s="42">
        <f t="shared" si="14"/>
        <v>103</v>
      </c>
      <c r="B112" s="143" t="s">
        <v>183</v>
      </c>
      <c r="C112" s="90">
        <v>400000</v>
      </c>
      <c r="D112" s="90">
        <v>400000</v>
      </c>
      <c r="E112" s="90">
        <v>400000</v>
      </c>
      <c r="F112" s="90"/>
      <c r="G112" s="90"/>
      <c r="H112" s="90"/>
    </row>
    <row r="113" spans="1:9" ht="18.75" x14ac:dyDescent="0.3">
      <c r="A113" s="42">
        <f t="shared" si="14"/>
        <v>104</v>
      </c>
      <c r="B113" s="104"/>
      <c r="C113" s="82"/>
      <c r="D113" s="82"/>
      <c r="E113" s="82"/>
    </row>
    <row r="114" spans="1:9" ht="18.75" x14ac:dyDescent="0.3">
      <c r="A114" s="42">
        <f t="shared" si="14"/>
        <v>105</v>
      </c>
      <c r="B114" s="113" t="s">
        <v>23</v>
      </c>
      <c r="C114" s="114">
        <f t="shared" ref="C114:H114" si="23">C10+C12+C57+C13+C17+C14+C15+C27</f>
        <v>668950375</v>
      </c>
      <c r="D114" s="114">
        <f t="shared" si="23"/>
        <v>618477285</v>
      </c>
      <c r="E114" s="114">
        <f t="shared" si="23"/>
        <v>786087213</v>
      </c>
      <c r="F114" s="114">
        <f t="shared" si="23"/>
        <v>114422242</v>
      </c>
      <c r="G114" s="114">
        <f t="shared" si="23"/>
        <v>101962195</v>
      </c>
      <c r="H114" s="114">
        <f t="shared" si="23"/>
        <v>60762030</v>
      </c>
      <c r="I114" s="80"/>
    </row>
    <row r="115" spans="1:9" ht="18.75" x14ac:dyDescent="0.25">
      <c r="A115" s="42">
        <f t="shared" si="14"/>
        <v>106</v>
      </c>
      <c r="B115" s="76"/>
      <c r="C115" s="77"/>
      <c r="D115" s="77"/>
      <c r="E115" s="77"/>
      <c r="F115" s="77"/>
    </row>
    <row r="116" spans="1:9" ht="18.75" x14ac:dyDescent="0.3">
      <c r="A116" s="42">
        <f t="shared" si="14"/>
        <v>107</v>
      </c>
      <c r="B116" s="78" t="s">
        <v>37</v>
      </c>
      <c r="C116" s="83">
        <f>C117+C118+C119+C120+C121+C125+C122+C123+C124</f>
        <v>520550375</v>
      </c>
      <c r="D116" s="83">
        <f t="shared" ref="D116:H116" si="24">D117+D118+D119+D120+D121+D125+D122+D123+D124</f>
        <v>168177285</v>
      </c>
      <c r="E116" s="83">
        <f t="shared" si="24"/>
        <v>170720430</v>
      </c>
      <c r="F116" s="83">
        <f t="shared" si="24"/>
        <v>0</v>
      </c>
      <c r="G116" s="83">
        <f t="shared" si="24"/>
        <v>0</v>
      </c>
      <c r="H116" s="83">
        <f t="shared" si="24"/>
        <v>0</v>
      </c>
    </row>
    <row r="117" spans="1:9" s="140" customFormat="1" ht="18.75" x14ac:dyDescent="0.3">
      <c r="A117" s="42">
        <f t="shared" si="14"/>
        <v>108</v>
      </c>
      <c r="B117" s="100" t="s">
        <v>84</v>
      </c>
      <c r="C117" s="79">
        <v>162873220</v>
      </c>
      <c r="D117" s="79">
        <v>138544241</v>
      </c>
      <c r="E117" s="79">
        <v>142116612</v>
      </c>
      <c r="F117" s="79"/>
      <c r="G117" s="79"/>
      <c r="H117" s="79"/>
    </row>
    <row r="118" spans="1:9" s="140" customFormat="1" ht="18.75" x14ac:dyDescent="0.3">
      <c r="A118" s="42">
        <f t="shared" si="14"/>
        <v>109</v>
      </c>
      <c r="B118" s="148" t="s">
        <v>86</v>
      </c>
      <c r="C118" s="79">
        <v>66512000</v>
      </c>
      <c r="D118" s="79"/>
      <c r="E118" s="79"/>
      <c r="F118" s="79"/>
      <c r="G118" s="79"/>
      <c r="H118" s="79"/>
    </row>
    <row r="119" spans="1:9" s="140" customFormat="1" ht="18.75" x14ac:dyDescent="0.3">
      <c r="A119" s="42">
        <f t="shared" si="14"/>
        <v>110</v>
      </c>
      <c r="B119" s="148" t="s">
        <v>85</v>
      </c>
      <c r="C119" s="79">
        <v>19450630</v>
      </c>
      <c r="D119" s="79"/>
      <c r="E119" s="79"/>
      <c r="F119" s="79"/>
      <c r="G119" s="79"/>
      <c r="H119" s="79"/>
    </row>
    <row r="120" spans="1:9" s="140" customFormat="1" ht="18.75" x14ac:dyDescent="0.3">
      <c r="A120" s="42">
        <f t="shared" si="14"/>
        <v>111</v>
      </c>
      <c r="B120" s="148" t="s">
        <v>111</v>
      </c>
      <c r="C120" s="79">
        <f>42900000+10725000+50000000+25000000+2604761</f>
        <v>131229761</v>
      </c>
      <c r="D120" s="79"/>
      <c r="E120" s="79"/>
      <c r="F120" s="79"/>
      <c r="G120" s="79"/>
      <c r="H120" s="79"/>
    </row>
    <row r="121" spans="1:9" s="140" customFormat="1" ht="18.75" x14ac:dyDescent="0.3">
      <c r="A121" s="42">
        <f t="shared" si="14"/>
        <v>112</v>
      </c>
      <c r="B121" s="148" t="s">
        <v>89</v>
      </c>
      <c r="C121" s="79">
        <f>40000000+10000000</f>
        <v>50000000</v>
      </c>
      <c r="D121" s="79"/>
      <c r="E121" s="79"/>
      <c r="F121" s="79"/>
      <c r="G121" s="79"/>
      <c r="H121" s="79"/>
    </row>
    <row r="122" spans="1:9" s="140" customFormat="1" ht="18.75" x14ac:dyDescent="0.3">
      <c r="A122" s="42">
        <f t="shared" si="14"/>
        <v>113</v>
      </c>
      <c r="B122" s="148" t="s">
        <v>88</v>
      </c>
      <c r="C122" s="79">
        <v>1322532</v>
      </c>
      <c r="D122" s="79">
        <v>161043</v>
      </c>
      <c r="E122" s="79">
        <v>361145</v>
      </c>
      <c r="F122" s="79"/>
      <c r="G122" s="79"/>
      <c r="H122" s="79"/>
    </row>
    <row r="123" spans="1:9" s="140" customFormat="1" ht="18.75" x14ac:dyDescent="0.3">
      <c r="A123" s="42">
        <f t="shared" si="14"/>
        <v>114</v>
      </c>
      <c r="B123" s="148" t="s">
        <v>101</v>
      </c>
      <c r="C123" s="79">
        <v>44956750</v>
      </c>
      <c r="D123" s="79">
        <v>43507500</v>
      </c>
      <c r="E123" s="79">
        <v>45318000</v>
      </c>
      <c r="F123" s="79"/>
      <c r="G123" s="79"/>
      <c r="H123" s="79"/>
    </row>
    <row r="124" spans="1:9" s="140" customFormat="1" ht="18.75" x14ac:dyDescent="0.3">
      <c r="A124" s="42">
        <f t="shared" si="14"/>
        <v>115</v>
      </c>
      <c r="B124" s="148" t="s">
        <v>110</v>
      </c>
      <c r="C124" s="79">
        <v>25707911</v>
      </c>
      <c r="D124" s="79">
        <v>27161522</v>
      </c>
      <c r="E124" s="79">
        <v>28304618</v>
      </c>
      <c r="F124" s="79"/>
      <c r="G124" s="79"/>
      <c r="H124" s="79"/>
    </row>
    <row r="125" spans="1:9" s="140" customFormat="1" ht="18.75" x14ac:dyDescent="0.3">
      <c r="A125" s="42">
        <f t="shared" si="14"/>
        <v>116</v>
      </c>
      <c r="B125" s="148" t="s">
        <v>130</v>
      </c>
      <c r="C125" s="79">
        <f>2423036+C91+763523+40000+13073993</f>
        <v>18497571</v>
      </c>
      <c r="D125" s="79">
        <f>-50000000+2423036+D91+4182924</f>
        <v>-41197021</v>
      </c>
      <c r="E125" s="79">
        <f>-50000000+2423036+E91</f>
        <v>-45379945</v>
      </c>
      <c r="F125" s="79"/>
      <c r="G125" s="79"/>
      <c r="H125" s="79"/>
    </row>
    <row r="126" spans="1:9" ht="18.75" x14ac:dyDescent="0.3">
      <c r="A126" s="42">
        <f t="shared" si="14"/>
        <v>117</v>
      </c>
      <c r="B126" s="81"/>
      <c r="C126" s="82"/>
      <c r="D126" s="82"/>
      <c r="E126" s="82"/>
      <c r="F126" s="82"/>
      <c r="G126" s="82"/>
      <c r="H126" s="82"/>
    </row>
    <row r="127" spans="1:9" ht="18.75" x14ac:dyDescent="0.3">
      <c r="A127" s="42">
        <f t="shared" si="14"/>
        <v>118</v>
      </c>
      <c r="B127" s="52" t="s">
        <v>24</v>
      </c>
      <c r="C127" s="65">
        <f>C8-C114+C116</f>
        <v>0</v>
      </c>
      <c r="D127" s="65">
        <f>D8-D114+D116</f>
        <v>0</v>
      </c>
      <c r="E127" s="65">
        <f>E8-E114+E116</f>
        <v>68933217</v>
      </c>
      <c r="F127" s="65"/>
      <c r="G127" s="66"/>
      <c r="H127" s="67"/>
    </row>
    <row r="128" spans="1:9" ht="18.75" x14ac:dyDescent="0.3">
      <c r="A128" s="42"/>
      <c r="C128" s="80"/>
      <c r="D128" s="80"/>
      <c r="E128" s="80"/>
      <c r="F128" s="50"/>
    </row>
    <row r="129" spans="1:8" ht="18.75" x14ac:dyDescent="0.25">
      <c r="A129" s="42"/>
      <c r="E129" s="80"/>
    </row>
    <row r="130" spans="1:8" x14ac:dyDescent="0.25">
      <c r="C130" s="80"/>
      <c r="D130" s="80"/>
      <c r="E130" s="80"/>
      <c r="F130" s="80"/>
      <c r="G130" s="80"/>
      <c r="H130" s="80"/>
    </row>
  </sheetData>
  <mergeCells count="4">
    <mergeCell ref="C7:E7"/>
    <mergeCell ref="F7:H7"/>
    <mergeCell ref="B4:H4"/>
    <mergeCell ref="C2:H2"/>
  </mergeCells>
  <conditionalFormatting sqref="C15:E15 C22:E26 C29:E30 C30:F35 C36:H40 C42:E53 C44:F53 C55:E56 C59:F62 C64:F65 C67:H67 C67:C69 C68:E69 C70:H70 C71:F75 C76:H76 C77:F82 D83:H83 C83:C92 C84:E84 C85:F92 C94:F94 C96:F97 C99:F99 C101:F104 C106:F107 C109:E109 C111:E112 C112:F112">
    <cfRule type="cellIs" dxfId="9" priority="6" operator="lessThan">
      <formula>0</formula>
    </cfRule>
  </conditionalFormatting>
  <pageMargins left="0.35433070866141736" right="0.31496062992125984" top="0.83" bottom="0.63" header="0.56999999999999995" footer="0.27559055118110237"/>
  <pageSetup paperSize="8" scale="67" fitToHeight="2" orientation="portrait" verticalDpi="90" r:id="rId1"/>
  <headerFooter>
    <oddFooter>&amp;L&amp;F&amp;C&amp;P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4592-F3CE-4336-B054-0D71A5EDD666}">
  <sheetPr>
    <tabColor rgb="FF7030A0"/>
    <pageSetUpPr fitToPage="1"/>
  </sheetPr>
  <dimension ref="A1:H66"/>
  <sheetViews>
    <sheetView zoomScale="70" zoomScaleNormal="70" zoomScaleSheetLayoutView="70" workbookViewId="0">
      <selection activeCell="C1" sqref="C1:H2"/>
    </sheetView>
  </sheetViews>
  <sheetFormatPr defaultRowHeight="15.75" x14ac:dyDescent="0.25"/>
  <cols>
    <col min="1" max="1" width="6.125" bestFit="1" customWidth="1"/>
    <col min="2" max="2" width="88.625" style="25" customWidth="1"/>
    <col min="3" max="5" width="16.125" customWidth="1"/>
    <col min="6" max="8" width="16" customWidth="1"/>
  </cols>
  <sheetData>
    <row r="1" spans="1:8" ht="26.25" customHeight="1" x14ac:dyDescent="0.3">
      <c r="C1" s="117"/>
      <c r="D1" s="118"/>
      <c r="E1" s="119"/>
      <c r="F1" s="119"/>
      <c r="G1" s="119"/>
      <c r="H1" s="87" t="s">
        <v>220</v>
      </c>
    </row>
    <row r="2" spans="1:8" ht="50.25" customHeight="1" x14ac:dyDescent="0.25">
      <c r="C2" s="156" t="s">
        <v>185</v>
      </c>
      <c r="D2" s="156"/>
      <c r="E2" s="156"/>
      <c r="F2" s="156"/>
      <c r="G2" s="156"/>
      <c r="H2" s="156"/>
    </row>
    <row r="4" spans="1:8" ht="27.75" customHeight="1" x14ac:dyDescent="0.25">
      <c r="B4" s="157" t="s">
        <v>45</v>
      </c>
      <c r="C4" s="157"/>
      <c r="D4" s="157"/>
      <c r="E4" s="157"/>
      <c r="F4" s="157"/>
      <c r="G4" s="157"/>
      <c r="H4" s="157"/>
    </row>
    <row r="6" spans="1:8" ht="18.75" x14ac:dyDescent="0.25">
      <c r="A6" s="1"/>
      <c r="B6" s="34"/>
      <c r="C6" s="35" t="s">
        <v>0</v>
      </c>
      <c r="D6" s="36" t="s">
        <v>10</v>
      </c>
      <c r="E6" s="37" t="s">
        <v>44</v>
      </c>
      <c r="F6" s="38" t="s">
        <v>0</v>
      </c>
      <c r="G6" s="3" t="s">
        <v>10</v>
      </c>
      <c r="H6" s="4" t="s">
        <v>44</v>
      </c>
    </row>
    <row r="7" spans="1:8" ht="55.5" customHeight="1" x14ac:dyDescent="0.3">
      <c r="A7" s="1"/>
      <c r="B7" s="39"/>
      <c r="C7" s="149" t="s">
        <v>40</v>
      </c>
      <c r="D7" s="150"/>
      <c r="E7" s="151"/>
      <c r="F7" s="152" t="s">
        <v>38</v>
      </c>
      <c r="G7" s="153"/>
      <c r="H7" s="154"/>
    </row>
    <row r="9" spans="1:8" x14ac:dyDescent="0.25">
      <c r="C9" s="84"/>
      <c r="D9" s="84"/>
      <c r="E9" s="84"/>
      <c r="F9" s="84"/>
      <c r="G9" s="84"/>
      <c r="H9" s="84"/>
    </row>
    <row r="10" spans="1:8" ht="18.75" x14ac:dyDescent="0.3">
      <c r="A10" s="6">
        <v>1</v>
      </c>
      <c r="B10" s="23" t="s">
        <v>1</v>
      </c>
      <c r="C10" s="7">
        <f t="shared" ref="C10:H10" si="0">C11+C14+C17+C22+C24+C33+C35+C38+C43+C45+C50+C56+C60+C66</f>
        <v>18445831</v>
      </c>
      <c r="D10" s="7">
        <f t="shared" si="0"/>
        <v>31316063</v>
      </c>
      <c r="E10" s="7">
        <f t="shared" si="0"/>
        <v>36333642</v>
      </c>
      <c r="F10" s="7">
        <f t="shared" si="0"/>
        <v>0</v>
      </c>
      <c r="G10" s="7">
        <f t="shared" si="0"/>
        <v>0</v>
      </c>
      <c r="H10" s="7">
        <f t="shared" si="0"/>
        <v>0</v>
      </c>
    </row>
    <row r="11" spans="1:8" ht="18.75" x14ac:dyDescent="0.3">
      <c r="A11" s="6">
        <f>A10+1</f>
        <v>2</v>
      </c>
      <c r="B11" s="26" t="s">
        <v>2</v>
      </c>
      <c r="C11" s="13">
        <f>SUM(C12:C13)</f>
        <v>427000</v>
      </c>
      <c r="D11" s="13">
        <f t="shared" ref="D11:E11" si="1">SUM(D12:D13)</f>
        <v>500400</v>
      </c>
      <c r="E11" s="13">
        <f t="shared" si="1"/>
        <v>500400</v>
      </c>
      <c r="F11" s="8"/>
      <c r="G11" s="9"/>
      <c r="H11" s="9"/>
    </row>
    <row r="12" spans="1:8" ht="37.5" x14ac:dyDescent="0.3">
      <c r="A12" s="6">
        <f t="shared" ref="A12:A66" si="2">A11+1</f>
        <v>3</v>
      </c>
      <c r="B12" s="93" t="s">
        <v>46</v>
      </c>
      <c r="C12" s="94">
        <v>366000</v>
      </c>
      <c r="D12" s="94">
        <v>408400</v>
      </c>
      <c r="E12" s="94">
        <v>408400</v>
      </c>
      <c r="F12" s="12"/>
      <c r="G12" s="11"/>
      <c r="H12" s="11"/>
    </row>
    <row r="13" spans="1:8" ht="18.75" x14ac:dyDescent="0.3">
      <c r="A13" s="6">
        <f t="shared" si="2"/>
        <v>4</v>
      </c>
      <c r="B13" s="93" t="s">
        <v>47</v>
      </c>
      <c r="C13" s="94">
        <v>61000</v>
      </c>
      <c r="D13" s="94">
        <v>92000</v>
      </c>
      <c r="E13" s="94">
        <v>92000</v>
      </c>
      <c r="F13" s="12"/>
      <c r="G13" s="11"/>
      <c r="H13" s="11"/>
    </row>
    <row r="14" spans="1:8" ht="18.75" x14ac:dyDescent="0.3">
      <c r="A14" s="6">
        <f>A13+1</f>
        <v>5</v>
      </c>
      <c r="B14" s="26" t="s">
        <v>11</v>
      </c>
      <c r="C14" s="13">
        <f>SUM(C15:C16)</f>
        <v>683308</v>
      </c>
      <c r="D14" s="13">
        <f>SUM(D15:D16)</f>
        <v>890133</v>
      </c>
      <c r="E14" s="13">
        <f>SUM(E15:E16)</f>
        <v>1102370</v>
      </c>
      <c r="F14" s="12"/>
      <c r="G14" s="11"/>
      <c r="H14" s="11"/>
    </row>
    <row r="15" spans="1:8" ht="18.75" x14ac:dyDescent="0.3">
      <c r="A15" s="6">
        <f t="shared" si="2"/>
        <v>6</v>
      </c>
      <c r="B15" s="88" t="s">
        <v>48</v>
      </c>
      <c r="C15" s="14">
        <v>330803</v>
      </c>
      <c r="D15" s="14">
        <v>326335</v>
      </c>
      <c r="E15" s="14">
        <v>326335</v>
      </c>
      <c r="F15" s="12"/>
      <c r="G15" s="11"/>
      <c r="H15" s="11"/>
    </row>
    <row r="16" spans="1:8" ht="18.75" x14ac:dyDescent="0.3">
      <c r="A16" s="6">
        <f t="shared" si="2"/>
        <v>7</v>
      </c>
      <c r="B16" s="88" t="s">
        <v>12</v>
      </c>
      <c r="C16" s="14">
        <v>352505</v>
      </c>
      <c r="D16" s="14">
        <v>563798</v>
      </c>
      <c r="E16" s="14">
        <v>776035</v>
      </c>
      <c r="F16" s="12"/>
      <c r="G16" s="11"/>
      <c r="H16" s="11"/>
    </row>
    <row r="17" spans="1:8" ht="18.75" x14ac:dyDescent="0.3">
      <c r="A17" s="6">
        <f t="shared" si="2"/>
        <v>8</v>
      </c>
      <c r="B17" s="26" t="s">
        <v>13</v>
      </c>
      <c r="C17" s="13">
        <f>SUM(C18:C21)</f>
        <v>1022879</v>
      </c>
      <c r="D17" s="13">
        <f t="shared" ref="D17:E17" si="3">SUM(D18:D21)</f>
        <v>1062093</v>
      </c>
      <c r="E17" s="13">
        <f t="shared" si="3"/>
        <v>941533</v>
      </c>
      <c r="F17" s="12"/>
      <c r="G17" s="11"/>
      <c r="H17" s="11"/>
    </row>
    <row r="18" spans="1:8" ht="37.5" x14ac:dyDescent="0.3">
      <c r="A18" s="6">
        <f t="shared" si="2"/>
        <v>9</v>
      </c>
      <c r="B18" s="88" t="s">
        <v>49</v>
      </c>
      <c r="C18" s="14">
        <v>500620</v>
      </c>
      <c r="D18" s="14">
        <v>580273</v>
      </c>
      <c r="E18" s="14">
        <v>460316</v>
      </c>
      <c r="F18" s="12"/>
      <c r="G18" s="11"/>
      <c r="H18" s="11"/>
    </row>
    <row r="19" spans="1:8" ht="37.5" x14ac:dyDescent="0.3">
      <c r="A19" s="6">
        <f t="shared" si="2"/>
        <v>10</v>
      </c>
      <c r="B19" s="88" t="s">
        <v>50</v>
      </c>
      <c r="C19" s="14">
        <v>154631</v>
      </c>
      <c r="D19" s="14">
        <v>151521</v>
      </c>
      <c r="E19" s="14">
        <v>151621</v>
      </c>
      <c r="F19" s="12"/>
      <c r="G19" s="11"/>
      <c r="H19" s="11"/>
    </row>
    <row r="20" spans="1:8" ht="37.5" x14ac:dyDescent="0.3">
      <c r="A20" s="6">
        <f t="shared" si="2"/>
        <v>11</v>
      </c>
      <c r="B20" s="88" t="s">
        <v>51</v>
      </c>
      <c r="C20" s="14">
        <v>7500</v>
      </c>
      <c r="D20" s="14">
        <v>7500</v>
      </c>
      <c r="E20" s="14">
        <v>7500</v>
      </c>
      <c r="F20" s="12"/>
      <c r="G20" s="11"/>
      <c r="H20" s="11"/>
    </row>
    <row r="21" spans="1:8" ht="37.5" x14ac:dyDescent="0.3">
      <c r="A21" s="6">
        <f t="shared" si="2"/>
        <v>12</v>
      </c>
      <c r="B21" s="88" t="s">
        <v>52</v>
      </c>
      <c r="C21" s="14">
        <v>360128</v>
      </c>
      <c r="D21" s="14">
        <v>322799</v>
      </c>
      <c r="E21" s="14">
        <v>322096</v>
      </c>
      <c r="F21" s="12"/>
      <c r="G21" s="11"/>
      <c r="H21" s="11"/>
    </row>
    <row r="22" spans="1:8" ht="18.75" x14ac:dyDescent="0.25">
      <c r="A22" s="6">
        <f t="shared" si="2"/>
        <v>13</v>
      </c>
      <c r="B22" s="89" t="s">
        <v>3</v>
      </c>
      <c r="C22" s="13">
        <f>SUM(C23:C23)</f>
        <v>57443</v>
      </c>
      <c r="D22" s="13">
        <f>SUM(D23:D23)</f>
        <v>57443</v>
      </c>
      <c r="E22" s="13">
        <f>SUM(E23:E23)</f>
        <v>57443</v>
      </c>
      <c r="F22" s="8"/>
      <c r="G22" s="13"/>
      <c r="H22" s="13"/>
    </row>
    <row r="23" spans="1:8" ht="18.75" x14ac:dyDescent="0.25">
      <c r="A23" s="6">
        <f t="shared" si="2"/>
        <v>14</v>
      </c>
      <c r="B23" s="63" t="s">
        <v>4</v>
      </c>
      <c r="C23" s="14">
        <v>57443</v>
      </c>
      <c r="D23" s="14">
        <v>57443</v>
      </c>
      <c r="E23" s="14">
        <v>57443</v>
      </c>
      <c r="F23" s="8"/>
      <c r="G23" s="13"/>
      <c r="H23" s="13"/>
    </row>
    <row r="24" spans="1:8" ht="37.5" x14ac:dyDescent="0.25">
      <c r="A24" s="6">
        <f t="shared" si="2"/>
        <v>15</v>
      </c>
      <c r="B24" s="89" t="s">
        <v>5</v>
      </c>
      <c r="C24" s="13">
        <f>SUM(C25:C32)</f>
        <v>3294881</v>
      </c>
      <c r="D24" s="13">
        <f>SUM(D25:D32)</f>
        <v>3832122</v>
      </c>
      <c r="E24" s="13">
        <f>SUM(E25:E32)</f>
        <v>3398722</v>
      </c>
      <c r="F24" s="8"/>
      <c r="G24" s="13"/>
      <c r="H24" s="13"/>
    </row>
    <row r="25" spans="1:8" ht="18.75" x14ac:dyDescent="0.25">
      <c r="A25" s="6">
        <f t="shared" si="2"/>
        <v>16</v>
      </c>
      <c r="B25" s="63" t="s">
        <v>53</v>
      </c>
      <c r="C25" s="14">
        <v>1679376</v>
      </c>
      <c r="D25" s="14">
        <v>1676583</v>
      </c>
      <c r="E25" s="14">
        <v>1676583</v>
      </c>
      <c r="F25" s="12"/>
      <c r="G25" s="14"/>
      <c r="H25" s="14"/>
    </row>
    <row r="26" spans="1:8" ht="18.75" x14ac:dyDescent="0.25">
      <c r="A26" s="6">
        <f t="shared" si="2"/>
        <v>17</v>
      </c>
      <c r="B26" s="63" t="s">
        <v>54</v>
      </c>
      <c r="C26" s="14">
        <v>739998</v>
      </c>
      <c r="D26" s="14">
        <v>739998</v>
      </c>
      <c r="E26" s="14">
        <v>739998</v>
      </c>
      <c r="F26" s="12"/>
      <c r="G26" s="14"/>
      <c r="H26" s="14"/>
    </row>
    <row r="27" spans="1:8" ht="37.5" x14ac:dyDescent="0.25">
      <c r="A27" s="6">
        <f t="shared" si="2"/>
        <v>18</v>
      </c>
      <c r="B27" s="63" t="s">
        <v>55</v>
      </c>
      <c r="C27" s="14">
        <v>83417</v>
      </c>
      <c r="D27" s="14">
        <v>48091</v>
      </c>
      <c r="E27" s="14">
        <v>55091</v>
      </c>
      <c r="F27" s="12"/>
      <c r="G27" s="14"/>
      <c r="H27" s="14"/>
    </row>
    <row r="28" spans="1:8" ht="18.75" x14ac:dyDescent="0.25">
      <c r="A28" s="6">
        <f t="shared" si="2"/>
        <v>19</v>
      </c>
      <c r="B28" s="63" t="s">
        <v>56</v>
      </c>
      <c r="C28" s="14">
        <v>130400</v>
      </c>
      <c r="D28" s="14">
        <v>130400</v>
      </c>
      <c r="E28" s="14"/>
      <c r="F28" s="12"/>
      <c r="G28" s="14"/>
      <c r="H28" s="14"/>
    </row>
    <row r="29" spans="1:8" ht="18.75" x14ac:dyDescent="0.25">
      <c r="A29" s="6">
        <f t="shared" si="2"/>
        <v>20</v>
      </c>
      <c r="B29" s="63" t="s">
        <v>57</v>
      </c>
      <c r="C29" s="14"/>
      <c r="D29" s="14">
        <v>800000</v>
      </c>
      <c r="E29" s="14">
        <v>800000</v>
      </c>
      <c r="F29" s="12"/>
      <c r="G29" s="14"/>
      <c r="H29" s="14"/>
    </row>
    <row r="30" spans="1:8" ht="18.75" x14ac:dyDescent="0.25">
      <c r="A30" s="6">
        <f t="shared" si="2"/>
        <v>21</v>
      </c>
      <c r="B30" s="63" t="s">
        <v>58</v>
      </c>
      <c r="C30" s="14"/>
      <c r="D30" s="14">
        <v>270250</v>
      </c>
      <c r="E30" s="14">
        <v>30250</v>
      </c>
      <c r="F30" s="12"/>
      <c r="G30" s="14"/>
      <c r="H30" s="14"/>
    </row>
    <row r="31" spans="1:8" ht="18.75" x14ac:dyDescent="0.25">
      <c r="A31" s="6">
        <f t="shared" si="2"/>
        <v>22</v>
      </c>
      <c r="B31" s="63" t="s">
        <v>59</v>
      </c>
      <c r="C31" s="14">
        <v>591690</v>
      </c>
      <c r="D31" s="14">
        <v>96800</v>
      </c>
      <c r="E31" s="14">
        <v>96800</v>
      </c>
      <c r="F31" s="12"/>
      <c r="G31" s="14"/>
      <c r="H31" s="14"/>
    </row>
    <row r="32" spans="1:8" ht="18.75" x14ac:dyDescent="0.25">
      <c r="A32" s="6">
        <f t="shared" si="2"/>
        <v>23</v>
      </c>
      <c r="B32" s="63" t="s">
        <v>60</v>
      </c>
      <c r="C32" s="14">
        <v>70000</v>
      </c>
      <c r="D32" s="14">
        <v>70000</v>
      </c>
      <c r="E32" s="14"/>
      <c r="F32" s="12"/>
      <c r="G32" s="14"/>
      <c r="H32" s="14"/>
    </row>
    <row r="33" spans="1:8" ht="18.75" x14ac:dyDescent="0.25">
      <c r="A33" s="6">
        <f t="shared" si="2"/>
        <v>24</v>
      </c>
      <c r="B33" s="89" t="s">
        <v>6</v>
      </c>
      <c r="C33" s="13">
        <f>C34</f>
        <v>547943</v>
      </c>
      <c r="D33" s="13">
        <f t="shared" ref="D33:E33" si="4">D34</f>
        <v>445093</v>
      </c>
      <c r="E33" s="13">
        <f t="shared" si="4"/>
        <v>445093</v>
      </c>
      <c r="F33" s="8"/>
      <c r="G33" s="13"/>
      <c r="H33" s="13"/>
    </row>
    <row r="34" spans="1:8" ht="37.5" x14ac:dyDescent="0.25">
      <c r="A34" s="6">
        <f t="shared" si="2"/>
        <v>25</v>
      </c>
      <c r="B34" s="63" t="s">
        <v>61</v>
      </c>
      <c r="C34" s="14">
        <v>547943</v>
      </c>
      <c r="D34" s="14">
        <v>445093</v>
      </c>
      <c r="E34" s="14">
        <v>445093</v>
      </c>
      <c r="F34" s="12"/>
      <c r="G34" s="14"/>
      <c r="H34" s="14"/>
    </row>
    <row r="35" spans="1:8" ht="18.75" x14ac:dyDescent="0.25">
      <c r="A35" s="6">
        <f t="shared" si="2"/>
        <v>26</v>
      </c>
      <c r="B35" s="89" t="s">
        <v>7</v>
      </c>
      <c r="C35" s="13">
        <f>SUM(C36:C37)</f>
        <v>1035237</v>
      </c>
      <c r="D35" s="13">
        <f>SUM(D36:D37)</f>
        <v>1035237</v>
      </c>
      <c r="E35" s="13">
        <f>SUM(E36:E37)</f>
        <v>1035237</v>
      </c>
      <c r="F35" s="8"/>
      <c r="G35" s="13"/>
      <c r="H35" s="13"/>
    </row>
    <row r="36" spans="1:8" ht="18.75" x14ac:dyDescent="0.25">
      <c r="A36" s="6">
        <f t="shared" si="2"/>
        <v>27</v>
      </c>
      <c r="B36" s="63" t="s">
        <v>14</v>
      </c>
      <c r="C36" s="14">
        <v>913670</v>
      </c>
      <c r="D36" s="14">
        <v>913670</v>
      </c>
      <c r="E36" s="14">
        <v>913670</v>
      </c>
      <c r="F36" s="12"/>
      <c r="G36" s="14"/>
      <c r="H36" s="14"/>
    </row>
    <row r="37" spans="1:8" ht="37.5" x14ac:dyDescent="0.25">
      <c r="A37" s="6">
        <f t="shared" si="2"/>
        <v>28</v>
      </c>
      <c r="B37" s="63" t="s">
        <v>62</v>
      </c>
      <c r="C37" s="14">
        <v>121567</v>
      </c>
      <c r="D37" s="14">
        <v>121567</v>
      </c>
      <c r="E37" s="14">
        <v>121567</v>
      </c>
      <c r="F37" s="12"/>
      <c r="G37" s="14"/>
      <c r="H37" s="14"/>
    </row>
    <row r="38" spans="1:8" ht="18.75" x14ac:dyDescent="0.25">
      <c r="A38" s="6">
        <f t="shared" si="2"/>
        <v>29</v>
      </c>
      <c r="B38" s="89" t="s">
        <v>8</v>
      </c>
      <c r="C38" s="13">
        <f>SUM(C39:C42)</f>
        <v>750094</v>
      </c>
      <c r="D38" s="13">
        <f t="shared" ref="D38:E38" si="5">SUM(D39:D42)</f>
        <v>589533</v>
      </c>
      <c r="E38" s="13">
        <f t="shared" si="5"/>
        <v>589533</v>
      </c>
      <c r="F38" s="8"/>
      <c r="G38" s="13"/>
      <c r="H38" s="13"/>
    </row>
    <row r="39" spans="1:8" ht="18.75" x14ac:dyDescent="0.25">
      <c r="A39" s="6">
        <f t="shared" si="2"/>
        <v>30</v>
      </c>
      <c r="B39" s="63" t="s">
        <v>63</v>
      </c>
      <c r="C39" s="14">
        <v>141552</v>
      </c>
      <c r="D39" s="14"/>
      <c r="E39" s="14"/>
      <c r="F39" s="12"/>
      <c r="G39" s="14"/>
      <c r="H39" s="14"/>
    </row>
    <row r="40" spans="1:8" ht="18.75" x14ac:dyDescent="0.25">
      <c r="A40" s="6">
        <f t="shared" si="2"/>
        <v>31</v>
      </c>
      <c r="B40" s="63" t="s">
        <v>15</v>
      </c>
      <c r="C40" s="14">
        <v>578263</v>
      </c>
      <c r="D40" s="14">
        <v>578263</v>
      </c>
      <c r="E40" s="14">
        <v>578263</v>
      </c>
      <c r="F40" s="12"/>
      <c r="G40" s="14"/>
      <c r="H40" s="14"/>
    </row>
    <row r="41" spans="1:8" ht="37.5" x14ac:dyDescent="0.25">
      <c r="A41" s="6">
        <f t="shared" si="2"/>
        <v>32</v>
      </c>
      <c r="B41" s="63" t="s">
        <v>64</v>
      </c>
      <c r="C41" s="14">
        <v>19009</v>
      </c>
      <c r="D41" s="14"/>
      <c r="E41" s="14"/>
      <c r="F41" s="12"/>
      <c r="G41" s="14"/>
      <c r="H41" s="14"/>
    </row>
    <row r="42" spans="1:8" ht="37.5" x14ac:dyDescent="0.25">
      <c r="A42" s="6">
        <f t="shared" si="2"/>
        <v>33</v>
      </c>
      <c r="B42" s="63" t="s">
        <v>65</v>
      </c>
      <c r="C42" s="14">
        <v>11270</v>
      </c>
      <c r="D42" s="14">
        <v>11270</v>
      </c>
      <c r="E42" s="14">
        <v>11270</v>
      </c>
      <c r="F42" s="12"/>
      <c r="G42" s="14"/>
      <c r="H42" s="14"/>
    </row>
    <row r="43" spans="1:8" ht="18.75" x14ac:dyDescent="0.25">
      <c r="A43" s="6">
        <f t="shared" si="2"/>
        <v>34</v>
      </c>
      <c r="B43" s="89" t="s">
        <v>9</v>
      </c>
      <c r="C43" s="21">
        <f>SUM(C44:C44)</f>
        <v>1789516</v>
      </c>
      <c r="D43" s="21">
        <f>SUM(D44:D44)</f>
        <v>2294670</v>
      </c>
      <c r="E43" s="21">
        <f>SUM(E44:E44)</f>
        <v>3142611</v>
      </c>
      <c r="F43" s="8"/>
      <c r="G43" s="15"/>
      <c r="H43" s="15"/>
    </row>
    <row r="44" spans="1:8" ht="18.75" x14ac:dyDescent="0.25">
      <c r="A44" s="6">
        <f t="shared" si="2"/>
        <v>35</v>
      </c>
      <c r="B44" s="63" t="s">
        <v>66</v>
      </c>
      <c r="C44" s="20">
        <v>1789516</v>
      </c>
      <c r="D44" s="20">
        <v>2294670</v>
      </c>
      <c r="E44" s="20">
        <v>3142611</v>
      </c>
      <c r="F44" s="12"/>
      <c r="G44" s="16"/>
      <c r="H44" s="16"/>
    </row>
    <row r="45" spans="1:8" ht="18.75" x14ac:dyDescent="0.25">
      <c r="A45" s="6">
        <f t="shared" si="2"/>
        <v>36</v>
      </c>
      <c r="B45" s="89" t="s">
        <v>16</v>
      </c>
      <c r="C45" s="21">
        <f t="shared" ref="C45:H45" si="6">SUM(C46:C49)</f>
        <v>5560169</v>
      </c>
      <c r="D45" s="21">
        <f t="shared" si="6"/>
        <v>18634569</v>
      </c>
      <c r="E45" s="21">
        <f t="shared" si="6"/>
        <v>21909144</v>
      </c>
      <c r="F45" s="21">
        <f t="shared" si="6"/>
        <v>0</v>
      </c>
      <c r="G45" s="21">
        <f t="shared" si="6"/>
        <v>0</v>
      </c>
      <c r="H45" s="21">
        <f t="shared" si="6"/>
        <v>0</v>
      </c>
    </row>
    <row r="46" spans="1:8" ht="18.75" x14ac:dyDescent="0.3">
      <c r="A46" s="6">
        <f t="shared" si="2"/>
        <v>37</v>
      </c>
      <c r="B46" s="88" t="s">
        <v>96</v>
      </c>
      <c r="C46" s="20">
        <v>30000</v>
      </c>
      <c r="D46" s="20">
        <v>30000</v>
      </c>
      <c r="E46" s="20">
        <v>30000</v>
      </c>
      <c r="F46" s="20"/>
      <c r="G46" s="20"/>
      <c r="H46" s="20"/>
    </row>
    <row r="47" spans="1:8" ht="37.5" x14ac:dyDescent="0.3">
      <c r="A47" s="6">
        <f t="shared" si="2"/>
        <v>38</v>
      </c>
      <c r="B47" s="88" t="s">
        <v>97</v>
      </c>
      <c r="C47" s="94">
        <v>301412</v>
      </c>
      <c r="D47" s="94">
        <v>83025</v>
      </c>
      <c r="E47" s="20"/>
      <c r="F47" s="20"/>
      <c r="G47" s="20"/>
      <c r="H47" s="20"/>
    </row>
    <row r="48" spans="1:8" ht="18.75" x14ac:dyDescent="0.25">
      <c r="A48" s="6">
        <f t="shared" si="2"/>
        <v>39</v>
      </c>
      <c r="B48" s="63" t="s">
        <v>108</v>
      </c>
      <c r="C48" s="20">
        <v>5228757</v>
      </c>
      <c r="D48" s="20">
        <v>10000000</v>
      </c>
      <c r="E48" s="20">
        <v>15000000</v>
      </c>
      <c r="F48" s="21"/>
      <c r="G48" s="21"/>
      <c r="H48" s="21"/>
    </row>
    <row r="49" spans="1:8" ht="18.75" x14ac:dyDescent="0.25">
      <c r="A49" s="6">
        <f t="shared" si="2"/>
        <v>40</v>
      </c>
      <c r="B49" s="63" t="s">
        <v>103</v>
      </c>
      <c r="C49" s="20"/>
      <c r="D49" s="20">
        <v>8521544</v>
      </c>
      <c r="E49" s="20">
        <v>6879144</v>
      </c>
      <c r="F49" s="21"/>
      <c r="G49" s="21"/>
      <c r="H49" s="21"/>
    </row>
    <row r="50" spans="1:8" ht="18.75" x14ac:dyDescent="0.25">
      <c r="A50" s="6">
        <f t="shared" si="2"/>
        <v>41</v>
      </c>
      <c r="B50" s="89" t="s">
        <v>17</v>
      </c>
      <c r="C50" s="13">
        <f>SUM(C51:C55)</f>
        <v>238065</v>
      </c>
      <c r="D50" s="13">
        <f>SUM(D51:D55)</f>
        <v>236105</v>
      </c>
      <c r="E50" s="13">
        <f>SUM(E51:E55)</f>
        <v>236105</v>
      </c>
      <c r="F50" s="17"/>
      <c r="G50" s="17"/>
      <c r="H50" s="17"/>
    </row>
    <row r="51" spans="1:8" ht="37.5" x14ac:dyDescent="0.25">
      <c r="A51" s="6">
        <f t="shared" si="2"/>
        <v>42</v>
      </c>
      <c r="B51" s="85" t="s">
        <v>67</v>
      </c>
      <c r="C51" s="22">
        <v>45012</v>
      </c>
      <c r="D51" s="22">
        <v>45012</v>
      </c>
      <c r="E51" s="22">
        <v>45012</v>
      </c>
      <c r="F51" s="18"/>
      <c r="G51" s="10"/>
      <c r="H51" s="10"/>
    </row>
    <row r="52" spans="1:8" ht="18.75" x14ac:dyDescent="0.25">
      <c r="A52" s="6">
        <f t="shared" si="2"/>
        <v>43</v>
      </c>
      <c r="B52" s="85" t="s">
        <v>68</v>
      </c>
      <c r="C52" s="22">
        <v>53000</v>
      </c>
      <c r="D52" s="22">
        <v>53000</v>
      </c>
      <c r="E52" s="22">
        <v>53000</v>
      </c>
      <c r="F52" s="18"/>
      <c r="G52" s="10"/>
      <c r="H52" s="10"/>
    </row>
    <row r="53" spans="1:8" ht="18.75" x14ac:dyDescent="0.25">
      <c r="A53" s="6">
        <f t="shared" si="2"/>
        <v>44</v>
      </c>
      <c r="B53" s="85" t="s">
        <v>69</v>
      </c>
      <c r="C53" s="22">
        <v>73901</v>
      </c>
      <c r="D53" s="22">
        <v>71941</v>
      </c>
      <c r="E53" s="22">
        <v>71941</v>
      </c>
      <c r="F53" s="18"/>
      <c r="G53" s="10"/>
      <c r="H53" s="10"/>
    </row>
    <row r="54" spans="1:8" ht="37.5" x14ac:dyDescent="0.25">
      <c r="A54" s="6">
        <f t="shared" si="2"/>
        <v>45</v>
      </c>
      <c r="B54" s="85" t="s">
        <v>70</v>
      </c>
      <c r="C54" s="22">
        <v>41952</v>
      </c>
      <c r="D54" s="22">
        <v>41952</v>
      </c>
      <c r="E54" s="22">
        <v>41952</v>
      </c>
      <c r="F54" s="18"/>
      <c r="G54" s="10"/>
      <c r="H54" s="10"/>
    </row>
    <row r="55" spans="1:8" ht="37.5" x14ac:dyDescent="0.25">
      <c r="A55" s="6">
        <f t="shared" si="2"/>
        <v>46</v>
      </c>
      <c r="B55" s="85" t="s">
        <v>71</v>
      </c>
      <c r="C55" s="22">
        <v>24200</v>
      </c>
      <c r="D55" s="22">
        <v>24200</v>
      </c>
      <c r="E55" s="22">
        <v>24200</v>
      </c>
      <c r="F55" s="18"/>
      <c r="G55" s="10"/>
      <c r="H55" s="10"/>
    </row>
    <row r="56" spans="1:8" ht="18.75" x14ac:dyDescent="0.25">
      <c r="A56" s="6">
        <f t="shared" si="2"/>
        <v>47</v>
      </c>
      <c r="B56" s="89" t="s">
        <v>72</v>
      </c>
      <c r="C56" s="13">
        <f>SUM(C57:C59)</f>
        <v>1300631</v>
      </c>
      <c r="D56" s="13">
        <f t="shared" ref="D56:H56" si="7">SUM(D57:D59)</f>
        <v>0</v>
      </c>
      <c r="E56" s="13">
        <f t="shared" si="7"/>
        <v>1236786</v>
      </c>
      <c r="F56" s="13">
        <f t="shared" si="7"/>
        <v>0</v>
      </c>
      <c r="G56" s="13">
        <f t="shared" si="7"/>
        <v>0</v>
      </c>
      <c r="H56" s="13">
        <f t="shared" si="7"/>
        <v>0</v>
      </c>
    </row>
    <row r="57" spans="1:8" ht="37.5" x14ac:dyDescent="0.25">
      <c r="A57" s="6">
        <f t="shared" si="2"/>
        <v>48</v>
      </c>
      <c r="B57" s="85" t="s">
        <v>73</v>
      </c>
      <c r="C57" s="22">
        <v>44050</v>
      </c>
      <c r="D57" s="22"/>
      <c r="E57" s="22"/>
      <c r="F57" s="18"/>
      <c r="G57" s="10"/>
      <c r="H57" s="10"/>
    </row>
    <row r="58" spans="1:8" ht="18.75" x14ac:dyDescent="0.25">
      <c r="A58" s="6">
        <f t="shared" si="2"/>
        <v>49</v>
      </c>
      <c r="B58" s="85" t="s">
        <v>77</v>
      </c>
      <c r="C58" s="22">
        <v>1237981</v>
      </c>
      <c r="D58" s="22"/>
      <c r="E58" s="22">
        <v>1236786</v>
      </c>
      <c r="F58" s="18"/>
      <c r="G58" s="10"/>
      <c r="H58" s="10"/>
    </row>
    <row r="59" spans="1:8" ht="18.75" x14ac:dyDescent="0.25">
      <c r="A59" s="6">
        <f t="shared" si="2"/>
        <v>50</v>
      </c>
      <c r="B59" s="85" t="s">
        <v>95</v>
      </c>
      <c r="C59" s="22">
        <v>18600</v>
      </c>
      <c r="D59" s="22"/>
      <c r="E59" s="22"/>
      <c r="F59" s="12"/>
      <c r="G59" s="14"/>
      <c r="H59" s="14"/>
    </row>
    <row r="60" spans="1:8" ht="18.75" x14ac:dyDescent="0.3">
      <c r="A60" s="6">
        <f t="shared" si="2"/>
        <v>51</v>
      </c>
      <c r="B60" s="89" t="s">
        <v>91</v>
      </c>
      <c r="C60" s="96">
        <f>SUM(C61:C65)</f>
        <v>1409626</v>
      </c>
      <c r="D60" s="96">
        <f t="shared" ref="D60:H60" si="8">SUM(D61:D65)</f>
        <v>1409626</v>
      </c>
      <c r="E60" s="96">
        <f t="shared" si="8"/>
        <v>1409626</v>
      </c>
      <c r="F60" s="96">
        <f>SUM(F61:F65)</f>
        <v>0</v>
      </c>
      <c r="G60" s="96">
        <f t="shared" si="8"/>
        <v>0</v>
      </c>
      <c r="H60" s="96">
        <f t="shared" si="8"/>
        <v>0</v>
      </c>
    </row>
    <row r="61" spans="1:8" ht="18.75" x14ac:dyDescent="0.3">
      <c r="A61" s="6">
        <f t="shared" si="2"/>
        <v>52</v>
      </c>
      <c r="B61" s="101" t="s">
        <v>72</v>
      </c>
      <c r="C61" s="102">
        <v>10682</v>
      </c>
      <c r="D61" s="102">
        <v>10682</v>
      </c>
      <c r="E61" s="102">
        <v>10682</v>
      </c>
      <c r="F61" s="62"/>
      <c r="G61" s="62"/>
      <c r="H61" s="62"/>
    </row>
    <row r="62" spans="1:8" ht="18.75" x14ac:dyDescent="0.3">
      <c r="A62" s="6">
        <f t="shared" si="2"/>
        <v>53</v>
      </c>
      <c r="B62" s="101" t="s">
        <v>76</v>
      </c>
      <c r="C62" s="102">
        <v>706</v>
      </c>
      <c r="D62" s="102">
        <v>706</v>
      </c>
      <c r="E62" s="102">
        <v>706</v>
      </c>
      <c r="F62" s="62"/>
      <c r="G62" s="62"/>
      <c r="H62" s="62"/>
    </row>
    <row r="63" spans="1:8" ht="18.75" x14ac:dyDescent="0.3">
      <c r="A63" s="6">
        <f t="shared" si="2"/>
        <v>54</v>
      </c>
      <c r="B63" s="101" t="s">
        <v>9</v>
      </c>
      <c r="C63" s="102">
        <v>163993</v>
      </c>
      <c r="D63" s="102">
        <v>163993</v>
      </c>
      <c r="E63" s="102">
        <v>163993</v>
      </c>
      <c r="F63" s="62"/>
      <c r="G63" s="62"/>
      <c r="H63" s="62"/>
    </row>
    <row r="64" spans="1:8" ht="18.75" x14ac:dyDescent="0.3">
      <c r="A64" s="6">
        <f t="shared" si="2"/>
        <v>55</v>
      </c>
      <c r="B64" s="101" t="s">
        <v>11</v>
      </c>
      <c r="C64" s="102">
        <v>12190</v>
      </c>
      <c r="D64" s="102">
        <v>12190</v>
      </c>
      <c r="E64" s="102">
        <v>12190</v>
      </c>
      <c r="F64" s="62"/>
      <c r="G64" s="62"/>
      <c r="H64" s="62"/>
    </row>
    <row r="65" spans="1:8" ht="18.75" x14ac:dyDescent="0.3">
      <c r="A65" s="6">
        <f t="shared" si="2"/>
        <v>56</v>
      </c>
      <c r="B65" s="101" t="s">
        <v>2</v>
      </c>
      <c r="C65" s="102">
        <v>1222055</v>
      </c>
      <c r="D65" s="102">
        <v>1222055</v>
      </c>
      <c r="E65" s="102">
        <v>1222055</v>
      </c>
      <c r="F65" s="62"/>
      <c r="G65" s="62"/>
      <c r="H65" s="62"/>
    </row>
    <row r="66" spans="1:8" ht="37.5" x14ac:dyDescent="0.3">
      <c r="A66" s="6">
        <f t="shared" si="2"/>
        <v>57</v>
      </c>
      <c r="B66" s="99" t="s">
        <v>82</v>
      </c>
      <c r="C66" s="96">
        <v>329039</v>
      </c>
      <c r="D66" s="96">
        <v>329039</v>
      </c>
      <c r="E66" s="96">
        <v>329039</v>
      </c>
      <c r="F66" s="96"/>
      <c r="G66" s="96"/>
      <c r="H66" s="96"/>
    </row>
  </sheetData>
  <mergeCells count="4">
    <mergeCell ref="C7:E7"/>
    <mergeCell ref="F7:H7"/>
    <mergeCell ref="C2:H2"/>
    <mergeCell ref="B4:H4"/>
  </mergeCells>
  <conditionalFormatting sqref="C22:C34 D24:H32 F50:H55 F57:H59">
    <cfRule type="cellIs" dxfId="8" priority="11" operator="lessThan">
      <formula>0</formula>
    </cfRule>
  </conditionalFormatting>
  <conditionalFormatting sqref="C51:C55">
    <cfRule type="cellIs" dxfId="7" priority="4" operator="lessThan">
      <formula>0</formula>
    </cfRule>
  </conditionalFormatting>
  <conditionalFormatting sqref="C57:C59">
    <cfRule type="cellIs" dxfId="6" priority="1" operator="lessThan">
      <formula>0</formula>
    </cfRule>
  </conditionalFormatting>
  <conditionalFormatting sqref="C50:E50">
    <cfRule type="cellIs" dxfId="5" priority="18" operator="lessThan">
      <formula>0</formula>
    </cfRule>
  </conditionalFormatting>
  <conditionalFormatting sqref="C35:H37">
    <cfRule type="cellIs" dxfId="4" priority="14" operator="lessThan">
      <formula>0</formula>
    </cfRule>
  </conditionalFormatting>
  <conditionalFormatting sqref="C56:H56">
    <cfRule type="cellIs" dxfId="3" priority="3" operator="lessThan">
      <formula>0</formula>
    </cfRule>
  </conditionalFormatting>
  <conditionalFormatting sqref="D22:E22">
    <cfRule type="cellIs" dxfId="2" priority="16" operator="lessThan">
      <formula>0</formula>
    </cfRule>
  </conditionalFormatting>
  <conditionalFormatting sqref="D33:E33">
    <cfRule type="cellIs" dxfId="1" priority="17" operator="lessThan">
      <formula>0</formula>
    </cfRule>
  </conditionalFormatting>
  <conditionalFormatting sqref="D38:E38 C38:C42">
    <cfRule type="cellIs" dxfId="0" priority="15" operator="lessThan">
      <formula>0</formula>
    </cfRule>
  </conditionalFormatting>
  <dataValidations count="2">
    <dataValidation type="whole" errorStyle="information" allowBlank="1" showInputMessage="1" showErrorMessage="1" error="Jāievada skaitlis" sqref="C51:E55 C57:E59" xr:uid="{2058DCC3-F9B9-4AAA-856F-508CC4C9E710}">
      <formula1>-1000000000000</formula1>
      <formula2>1000000000000</formula2>
    </dataValidation>
    <dataValidation errorStyle="information" allowBlank="1" showInputMessage="1" showErrorMessage="1" sqref="B66" xr:uid="{1B4AB647-7C96-431B-A759-A9237F2437FE}"/>
  </dataValidations>
  <pageMargins left="0.47244094488188981" right="0.39370078740157483" top="0.47244094488188981" bottom="0.47244094488188981" header="0.31496062992125984" footer="0.23622047244094491"/>
  <pageSetup paperSize="9" scale="62" fitToHeight="2" orientation="landscape" verticalDpi="90" r:id="rId1"/>
  <headerFooter>
    <oddFooter>&amp;L&amp;F&amp;C&amp;P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668-1F24-4504-8B79-A118F8290598}">
  <sheetPr>
    <tabColor rgb="FFFF0000"/>
  </sheetPr>
  <dimension ref="A1:I21"/>
  <sheetViews>
    <sheetView zoomScale="70" zoomScaleNormal="70" workbookViewId="0">
      <selection activeCell="C1" sqref="C1:H2"/>
    </sheetView>
  </sheetViews>
  <sheetFormatPr defaultRowHeight="15.75" x14ac:dyDescent="0.25"/>
  <cols>
    <col min="1" max="1" width="6.125" bestFit="1" customWidth="1"/>
    <col min="2" max="2" width="91.625" customWidth="1"/>
    <col min="3" max="5" width="16.75" customWidth="1"/>
    <col min="6" max="8" width="16" customWidth="1"/>
  </cols>
  <sheetData>
    <row r="1" spans="1:9" ht="31.5" customHeight="1" x14ac:dyDescent="0.3">
      <c r="C1" s="117"/>
      <c r="D1" s="118"/>
      <c r="E1" s="119"/>
      <c r="F1" s="119"/>
      <c r="G1" s="119"/>
      <c r="H1" s="87" t="s">
        <v>219</v>
      </c>
    </row>
    <row r="2" spans="1:9" ht="50.25" customHeight="1" x14ac:dyDescent="0.25">
      <c r="C2" s="156" t="s">
        <v>185</v>
      </c>
      <c r="D2" s="156"/>
      <c r="E2" s="156"/>
      <c r="F2" s="156"/>
      <c r="G2" s="156"/>
      <c r="H2" s="156"/>
    </row>
    <row r="4" spans="1:9" ht="20.25" x14ac:dyDescent="0.3">
      <c r="B4" s="155" t="s">
        <v>87</v>
      </c>
      <c r="C4" s="155"/>
      <c r="D4" s="155"/>
      <c r="E4" s="155"/>
      <c r="F4" s="155"/>
      <c r="G4" s="155"/>
      <c r="H4" s="155"/>
    </row>
    <row r="6" spans="1:9" ht="18.75" x14ac:dyDescent="0.25">
      <c r="A6" s="1"/>
      <c r="B6" s="2"/>
      <c r="C6" s="35" t="s">
        <v>0</v>
      </c>
      <c r="D6" s="36" t="s">
        <v>10</v>
      </c>
      <c r="E6" s="37" t="s">
        <v>44</v>
      </c>
      <c r="F6" s="38" t="s">
        <v>0</v>
      </c>
      <c r="G6" s="3" t="s">
        <v>10</v>
      </c>
      <c r="H6" s="4" t="s">
        <v>44</v>
      </c>
    </row>
    <row r="7" spans="1:9" ht="60" customHeight="1" x14ac:dyDescent="0.3">
      <c r="A7" s="1"/>
      <c r="B7" s="5"/>
      <c r="C7" s="149" t="s">
        <v>40</v>
      </c>
      <c r="D7" s="150"/>
      <c r="E7" s="151"/>
      <c r="F7" s="152" t="s">
        <v>38</v>
      </c>
      <c r="G7" s="153"/>
      <c r="H7" s="154"/>
    </row>
    <row r="10" spans="1:9" ht="18.75" x14ac:dyDescent="0.3">
      <c r="A10" s="6">
        <v>1</v>
      </c>
      <c r="B10" s="23" t="s">
        <v>18</v>
      </c>
      <c r="C10" s="24">
        <f>C11+C13+C16+C18</f>
        <v>5678209</v>
      </c>
      <c r="D10" s="24">
        <f t="shared" ref="D10:H10" si="0">D11+D13+D16+D18</f>
        <v>4826171</v>
      </c>
      <c r="E10" s="24">
        <f t="shared" si="0"/>
        <v>4975101</v>
      </c>
      <c r="F10" s="24">
        <f t="shared" si="0"/>
        <v>1397809</v>
      </c>
      <c r="G10" s="24">
        <f t="shared" si="0"/>
        <v>1518477</v>
      </c>
      <c r="H10" s="24">
        <f t="shared" si="0"/>
        <v>218312</v>
      </c>
      <c r="I10" s="25"/>
    </row>
    <row r="11" spans="1:9" ht="18.75" x14ac:dyDescent="0.3">
      <c r="A11" s="6">
        <f>A10+1</f>
        <v>2</v>
      </c>
      <c r="B11" s="26" t="s">
        <v>19</v>
      </c>
      <c r="C11" s="27">
        <f>SUM(C12:C12)</f>
        <v>1497744</v>
      </c>
      <c r="D11" s="27">
        <f>SUM(D12:D12)</f>
        <v>1497744</v>
      </c>
      <c r="E11" s="27">
        <f>SUM(E12:E12)</f>
        <v>1554745</v>
      </c>
      <c r="F11" s="27">
        <f t="shared" ref="F11:H11" si="1">SUM(F12:F12)</f>
        <v>309000</v>
      </c>
      <c r="G11" s="27">
        <f t="shared" si="1"/>
        <v>262000</v>
      </c>
      <c r="H11" s="27">
        <f t="shared" si="1"/>
        <v>126000</v>
      </c>
      <c r="I11" s="25"/>
    </row>
    <row r="12" spans="1:9" ht="18.75" x14ac:dyDescent="0.3">
      <c r="A12" s="6">
        <f t="shared" ref="A12:A21" si="2">A11+1</f>
        <v>3</v>
      </c>
      <c r="B12" s="30" t="s">
        <v>21</v>
      </c>
      <c r="C12" s="19">
        <f>1806744-F12</f>
        <v>1497744</v>
      </c>
      <c r="D12" s="19">
        <f>1759744-G12</f>
        <v>1497744</v>
      </c>
      <c r="E12" s="19">
        <f>1680745-H12</f>
        <v>1554745</v>
      </c>
      <c r="F12" s="62">
        <v>309000</v>
      </c>
      <c r="G12" s="62">
        <v>262000</v>
      </c>
      <c r="H12" s="62">
        <v>126000</v>
      </c>
      <c r="I12" s="25"/>
    </row>
    <row r="13" spans="1:9" ht="18.75" x14ac:dyDescent="0.3">
      <c r="A13" s="6">
        <f t="shared" si="2"/>
        <v>4</v>
      </c>
      <c r="B13" s="26" t="s">
        <v>162</v>
      </c>
      <c r="C13" s="27">
        <f>C14+C15</f>
        <v>0</v>
      </c>
      <c r="D13" s="27">
        <f t="shared" ref="D13:H13" si="3">D14+D15</f>
        <v>0</v>
      </c>
      <c r="E13" s="27">
        <f t="shared" si="3"/>
        <v>0</v>
      </c>
      <c r="F13" s="27">
        <f t="shared" si="3"/>
        <v>234718</v>
      </c>
      <c r="G13" s="27">
        <f t="shared" si="3"/>
        <v>284218</v>
      </c>
      <c r="H13" s="27">
        <f t="shared" si="3"/>
        <v>92312</v>
      </c>
      <c r="I13" s="25"/>
    </row>
    <row r="14" spans="1:9" ht="18.75" x14ac:dyDescent="0.3">
      <c r="A14" s="6">
        <f t="shared" si="2"/>
        <v>5</v>
      </c>
      <c r="B14" s="30" t="s">
        <v>74</v>
      </c>
      <c r="C14" s="19"/>
      <c r="D14" s="19"/>
      <c r="E14" s="19"/>
      <c r="F14" s="28">
        <v>138468</v>
      </c>
      <c r="G14" s="29">
        <v>187968</v>
      </c>
      <c r="H14" s="29">
        <v>92312</v>
      </c>
      <c r="I14" s="25"/>
    </row>
    <row r="15" spans="1:9" ht="18.75" x14ac:dyDescent="0.3">
      <c r="A15" s="6">
        <f t="shared" si="2"/>
        <v>6</v>
      </c>
      <c r="B15" s="64" t="s">
        <v>161</v>
      </c>
      <c r="C15" s="19"/>
      <c r="D15" s="19"/>
      <c r="E15" s="19"/>
      <c r="F15" s="28">
        <v>96250</v>
      </c>
      <c r="G15" s="29">
        <v>96250</v>
      </c>
      <c r="H15" s="29"/>
      <c r="I15" s="25"/>
    </row>
    <row r="16" spans="1:9" ht="18.75" x14ac:dyDescent="0.3">
      <c r="A16" s="6">
        <f t="shared" si="2"/>
        <v>7</v>
      </c>
      <c r="B16" s="53" t="s">
        <v>75</v>
      </c>
      <c r="C16" s="27">
        <f>C17</f>
        <v>3344471</v>
      </c>
      <c r="D16" s="27">
        <f t="shared" ref="D16:H16" si="4">D17</f>
        <v>3275156</v>
      </c>
      <c r="E16" s="27">
        <f t="shared" si="4"/>
        <v>3275156</v>
      </c>
      <c r="F16" s="27">
        <f t="shared" si="4"/>
        <v>0</v>
      </c>
      <c r="G16" s="27">
        <f t="shared" si="4"/>
        <v>0</v>
      </c>
      <c r="H16" s="27">
        <f t="shared" si="4"/>
        <v>0</v>
      </c>
      <c r="I16" s="25"/>
    </row>
    <row r="17" spans="1:9" ht="18.75" x14ac:dyDescent="0.3">
      <c r="A17" s="6">
        <f t="shared" si="2"/>
        <v>8</v>
      </c>
      <c r="B17" s="54" t="s">
        <v>83</v>
      </c>
      <c r="C17" s="31">
        <f>1954000+1390471</f>
        <v>3344471</v>
      </c>
      <c r="D17" s="31">
        <f>1954000+1321156</f>
        <v>3275156</v>
      </c>
      <c r="E17" s="31">
        <f>1954000+1321156</f>
        <v>3275156</v>
      </c>
      <c r="F17" s="31"/>
      <c r="G17" s="31"/>
      <c r="H17" s="31"/>
      <c r="I17" s="25"/>
    </row>
    <row r="18" spans="1:9" ht="18.75" x14ac:dyDescent="0.3">
      <c r="A18" s="6">
        <f>A17+1</f>
        <v>9</v>
      </c>
      <c r="B18" s="53" t="s">
        <v>20</v>
      </c>
      <c r="C18" s="27">
        <f>SUM(C19:C21)</f>
        <v>835994</v>
      </c>
      <c r="D18" s="27">
        <f t="shared" ref="D18:H18" si="5">SUM(D19:D21)</f>
        <v>53271</v>
      </c>
      <c r="E18" s="27">
        <f t="shared" si="5"/>
        <v>145200</v>
      </c>
      <c r="F18" s="27">
        <f>SUM(F19:F21)</f>
        <v>854091</v>
      </c>
      <c r="G18" s="27">
        <f t="shared" si="5"/>
        <v>972259</v>
      </c>
      <c r="H18" s="27">
        <f t="shared" si="5"/>
        <v>0</v>
      </c>
    </row>
    <row r="19" spans="1:9" ht="18.75" x14ac:dyDescent="0.3">
      <c r="A19" s="6">
        <f t="shared" si="2"/>
        <v>10</v>
      </c>
      <c r="B19" s="91" t="s">
        <v>78</v>
      </c>
      <c r="C19" s="97">
        <v>835994</v>
      </c>
      <c r="D19" s="97">
        <v>53271</v>
      </c>
      <c r="E19" s="97"/>
      <c r="F19" s="31"/>
      <c r="G19" s="31"/>
      <c r="H19" s="31"/>
    </row>
    <row r="20" spans="1:9" ht="18.75" x14ac:dyDescent="0.3">
      <c r="A20" s="6">
        <f t="shared" si="2"/>
        <v>11</v>
      </c>
      <c r="B20" s="91" t="s">
        <v>79</v>
      </c>
      <c r="C20" s="95"/>
      <c r="D20" s="95"/>
      <c r="E20" s="97">
        <v>145200</v>
      </c>
      <c r="F20" s="97">
        <v>715546</v>
      </c>
      <c r="G20" s="97">
        <v>972259</v>
      </c>
      <c r="H20" s="98"/>
    </row>
    <row r="21" spans="1:9" ht="18.75" x14ac:dyDescent="0.3">
      <c r="A21" s="6">
        <f t="shared" si="2"/>
        <v>12</v>
      </c>
      <c r="B21" s="91" t="s">
        <v>80</v>
      </c>
      <c r="C21" s="95"/>
      <c r="D21" s="97"/>
      <c r="E21" s="97"/>
      <c r="F21" s="97">
        <v>138545</v>
      </c>
      <c r="G21" s="98"/>
      <c r="H21" s="98"/>
    </row>
  </sheetData>
  <mergeCells count="4">
    <mergeCell ref="C7:E7"/>
    <mergeCell ref="F7:H7"/>
    <mergeCell ref="C2:H2"/>
    <mergeCell ref="B4:H4"/>
  </mergeCells>
  <pageMargins left="0.47" right="0.38" top="0.47" bottom="0.59" header="0.31496062992125984" footer="0.31496062992125984"/>
  <pageSetup paperSize="9" scale="65" orientation="landscape" verticalDpi="90" r:id="rId1"/>
  <headerFooter>
    <oddFooter>&amp;L&amp;F&amp;C&amp;P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13F8-80C1-41C9-8743-8C203964E564}">
  <sheetPr>
    <tabColor rgb="FF00B0F0"/>
  </sheetPr>
  <dimension ref="A1:L32"/>
  <sheetViews>
    <sheetView topLeftCell="A3" zoomScale="80" zoomScaleNormal="80" workbookViewId="0">
      <selection activeCell="E33" sqref="E33"/>
    </sheetView>
  </sheetViews>
  <sheetFormatPr defaultColWidth="9" defaultRowHeight="15" x14ac:dyDescent="0.25"/>
  <cols>
    <col min="1" max="1" width="5.875" style="115" customWidth="1"/>
    <col min="2" max="2" width="41.125" style="116" customWidth="1"/>
    <col min="3" max="3" width="10.625" style="116" customWidth="1"/>
    <col min="4" max="4" width="11.5" style="116" customWidth="1"/>
    <col min="5" max="5" width="16.25" style="120" customWidth="1"/>
    <col min="6" max="6" width="10.75" style="120" customWidth="1"/>
    <col min="7" max="7" width="16.25" style="120" customWidth="1"/>
    <col min="8" max="8" width="14" style="122" customWidth="1"/>
    <col min="9" max="9" width="11.25" style="122" customWidth="1"/>
    <col min="10" max="10" width="15" style="122" customWidth="1"/>
    <col min="11" max="11" width="14.375" style="120" customWidth="1"/>
    <col min="12" max="16384" width="9" style="120"/>
  </cols>
  <sheetData>
    <row r="1" spans="1:12" ht="26.25" customHeight="1" x14ac:dyDescent="0.3">
      <c r="E1" s="117"/>
      <c r="F1" s="117"/>
      <c r="G1" s="118"/>
      <c r="H1" s="119"/>
      <c r="I1" s="119"/>
      <c r="J1" s="119"/>
      <c r="K1" s="87" t="s">
        <v>184</v>
      </c>
    </row>
    <row r="2" spans="1:12" ht="49.5" customHeight="1" x14ac:dyDescent="0.25">
      <c r="F2" s="156" t="s">
        <v>185</v>
      </c>
      <c r="G2" s="156"/>
      <c r="H2" s="156"/>
      <c r="I2" s="156"/>
      <c r="J2" s="156"/>
      <c r="K2" s="156"/>
    </row>
    <row r="3" spans="1:12" x14ac:dyDescent="0.25">
      <c r="E3" s="121"/>
      <c r="F3" s="121"/>
      <c r="G3" s="121"/>
      <c r="H3" s="121"/>
      <c r="I3" s="121"/>
      <c r="J3" s="121"/>
    </row>
    <row r="4" spans="1:12" ht="18" customHeight="1" x14ac:dyDescent="0.25">
      <c r="B4" s="158" t="s">
        <v>186</v>
      </c>
      <c r="C4" s="158"/>
      <c r="D4" s="158"/>
      <c r="E4" s="158"/>
      <c r="F4" s="158"/>
      <c r="G4" s="158"/>
      <c r="H4" s="158"/>
      <c r="I4" s="158"/>
      <c r="J4" s="158"/>
      <c r="K4" s="158"/>
    </row>
    <row r="5" spans="1:12" x14ac:dyDescent="0.25">
      <c r="K5" s="123"/>
    </row>
    <row r="6" spans="1:12" ht="115.5" customHeight="1" x14ac:dyDescent="0.25">
      <c r="B6" s="124" t="s">
        <v>187</v>
      </c>
      <c r="C6" s="125" t="s">
        <v>188</v>
      </c>
      <c r="D6" s="125" t="s">
        <v>189</v>
      </c>
      <c r="E6" s="126" t="s">
        <v>190</v>
      </c>
      <c r="F6" s="127" t="s">
        <v>191</v>
      </c>
      <c r="G6" s="126" t="s">
        <v>192</v>
      </c>
      <c r="H6" s="126" t="s">
        <v>193</v>
      </c>
      <c r="I6" s="127" t="s">
        <v>194</v>
      </c>
      <c r="J6" s="126" t="s">
        <v>195</v>
      </c>
      <c r="K6" s="126" t="s">
        <v>196</v>
      </c>
      <c r="L6" s="128"/>
    </row>
    <row r="7" spans="1:12" ht="15.75" x14ac:dyDescent="0.25">
      <c r="A7" s="115">
        <f>1</f>
        <v>1</v>
      </c>
      <c r="B7" s="129" t="s">
        <v>197</v>
      </c>
      <c r="C7" s="129">
        <v>130</v>
      </c>
      <c r="D7" s="129">
        <v>35</v>
      </c>
      <c r="E7" s="130">
        <v>15561</v>
      </c>
      <c r="F7" s="130">
        <v>47</v>
      </c>
      <c r="G7" s="130">
        <v>2359</v>
      </c>
      <c r="H7" s="130">
        <v>17920</v>
      </c>
      <c r="I7" s="130">
        <v>59</v>
      </c>
      <c r="J7" s="130">
        <v>11956</v>
      </c>
      <c r="K7" s="130">
        <v>29876</v>
      </c>
    </row>
    <row r="8" spans="1:12" ht="15.75" x14ac:dyDescent="0.25">
      <c r="A8" s="115">
        <f t="shared" ref="A8:A24" si="0">A7+1</f>
        <v>2</v>
      </c>
      <c r="B8" s="129" t="s">
        <v>198</v>
      </c>
      <c r="C8" s="129">
        <v>146</v>
      </c>
      <c r="D8" s="129">
        <v>0</v>
      </c>
      <c r="E8" s="130">
        <v>0</v>
      </c>
      <c r="F8" s="130">
        <v>2</v>
      </c>
      <c r="G8" s="130">
        <v>0</v>
      </c>
      <c r="H8" s="130">
        <v>0</v>
      </c>
      <c r="I8" s="130">
        <v>7</v>
      </c>
      <c r="J8" s="130">
        <v>0</v>
      </c>
      <c r="K8" s="130">
        <v>0</v>
      </c>
    </row>
    <row r="9" spans="1:12" ht="15.75" x14ac:dyDescent="0.25">
      <c r="A9" s="115">
        <f t="shared" si="0"/>
        <v>3</v>
      </c>
      <c r="B9" s="129" t="s">
        <v>199</v>
      </c>
      <c r="C9" s="129">
        <v>32</v>
      </c>
      <c r="D9" s="129">
        <v>1</v>
      </c>
      <c r="E9" s="130">
        <v>1395</v>
      </c>
      <c r="F9" s="130">
        <v>2</v>
      </c>
      <c r="G9" s="130">
        <v>1328</v>
      </c>
      <c r="H9" s="130">
        <v>2723</v>
      </c>
      <c r="I9" s="130">
        <v>9</v>
      </c>
      <c r="J9" s="130">
        <v>5379</v>
      </c>
      <c r="K9" s="130">
        <v>8102</v>
      </c>
    </row>
    <row r="10" spans="1:12" ht="15.75" x14ac:dyDescent="0.25">
      <c r="A10" s="115">
        <f t="shared" si="0"/>
        <v>4</v>
      </c>
      <c r="B10" s="129" t="s">
        <v>200</v>
      </c>
      <c r="C10" s="129">
        <v>1221</v>
      </c>
      <c r="D10" s="129">
        <v>240</v>
      </c>
      <c r="E10" s="130">
        <v>181852</v>
      </c>
      <c r="F10" s="130">
        <v>361</v>
      </c>
      <c r="G10" s="130">
        <v>252525</v>
      </c>
      <c r="H10" s="130">
        <v>434377</v>
      </c>
      <c r="I10" s="130">
        <v>526</v>
      </c>
      <c r="J10" s="130">
        <v>283460</v>
      </c>
      <c r="K10" s="130">
        <v>717837</v>
      </c>
    </row>
    <row r="11" spans="1:12" ht="15.75" x14ac:dyDescent="0.25">
      <c r="A11" s="115">
        <f t="shared" si="0"/>
        <v>5</v>
      </c>
      <c r="B11" s="129" t="s">
        <v>201</v>
      </c>
      <c r="C11" s="129">
        <v>571</v>
      </c>
      <c r="D11" s="129">
        <v>288</v>
      </c>
      <c r="E11" s="130">
        <v>842908</v>
      </c>
      <c r="F11" s="130">
        <v>364</v>
      </c>
      <c r="G11" s="130">
        <v>650229</v>
      </c>
      <c r="H11" s="130">
        <v>1493137</v>
      </c>
      <c r="I11" s="130">
        <v>371</v>
      </c>
      <c r="J11" s="130">
        <v>567826</v>
      </c>
      <c r="K11" s="130">
        <v>2060963</v>
      </c>
    </row>
    <row r="12" spans="1:12" ht="15.75" x14ac:dyDescent="0.25">
      <c r="A12" s="115">
        <f t="shared" si="0"/>
        <v>6</v>
      </c>
      <c r="B12" s="129" t="s">
        <v>202</v>
      </c>
      <c r="C12" s="129">
        <v>907</v>
      </c>
      <c r="D12" s="129">
        <v>432</v>
      </c>
      <c r="E12" s="130">
        <v>655858</v>
      </c>
      <c r="F12" s="130">
        <v>518</v>
      </c>
      <c r="G12" s="130">
        <v>602497</v>
      </c>
      <c r="H12" s="130">
        <v>1258355</v>
      </c>
      <c r="I12" s="130">
        <v>605</v>
      </c>
      <c r="J12" s="130">
        <v>569021</v>
      </c>
      <c r="K12" s="130">
        <v>1827376</v>
      </c>
    </row>
    <row r="13" spans="1:12" ht="15.75" x14ac:dyDescent="0.25">
      <c r="A13" s="115">
        <f t="shared" si="0"/>
        <v>7</v>
      </c>
      <c r="B13" s="129" t="s">
        <v>203</v>
      </c>
      <c r="C13" s="129">
        <v>3936</v>
      </c>
      <c r="D13" s="129">
        <v>138</v>
      </c>
      <c r="E13" s="130">
        <v>120280</v>
      </c>
      <c r="F13" s="130">
        <v>544</v>
      </c>
      <c r="G13" s="130">
        <v>388376</v>
      </c>
      <c r="H13" s="130">
        <v>508656</v>
      </c>
      <c r="I13" s="130">
        <v>805</v>
      </c>
      <c r="J13" s="130">
        <v>530994</v>
      </c>
      <c r="K13" s="130">
        <v>1039650</v>
      </c>
    </row>
    <row r="14" spans="1:12" ht="15.75" x14ac:dyDescent="0.25">
      <c r="A14" s="115">
        <f t="shared" si="0"/>
        <v>8</v>
      </c>
      <c r="B14" s="129" t="s">
        <v>204</v>
      </c>
      <c r="C14" s="129">
        <v>2821</v>
      </c>
      <c r="D14" s="129">
        <v>942</v>
      </c>
      <c r="E14" s="130">
        <v>353792</v>
      </c>
      <c r="F14" s="130">
        <v>1437</v>
      </c>
      <c r="G14" s="130">
        <v>351375</v>
      </c>
      <c r="H14" s="130">
        <v>705167</v>
      </c>
      <c r="I14" s="130">
        <v>1893</v>
      </c>
      <c r="J14" s="130">
        <v>425106</v>
      </c>
      <c r="K14" s="130">
        <v>1130273</v>
      </c>
    </row>
    <row r="15" spans="1:12" ht="15.75" x14ac:dyDescent="0.25">
      <c r="A15" s="115">
        <f t="shared" si="0"/>
        <v>9</v>
      </c>
      <c r="B15" s="129" t="s">
        <v>205</v>
      </c>
      <c r="C15" s="129">
        <v>1577</v>
      </c>
      <c r="D15" s="129">
        <v>454</v>
      </c>
      <c r="E15" s="130">
        <v>521191</v>
      </c>
      <c r="F15" s="130">
        <v>760</v>
      </c>
      <c r="G15" s="130">
        <v>512992</v>
      </c>
      <c r="H15" s="130">
        <v>1034183</v>
      </c>
      <c r="I15" s="130">
        <v>830</v>
      </c>
      <c r="J15" s="130">
        <v>462572</v>
      </c>
      <c r="K15" s="130">
        <v>1496755</v>
      </c>
    </row>
    <row r="16" spans="1:12" ht="15.75" x14ac:dyDescent="0.25">
      <c r="A16" s="115">
        <f t="shared" si="0"/>
        <v>10</v>
      </c>
      <c r="B16" s="129" t="s">
        <v>206</v>
      </c>
      <c r="C16" s="129">
        <v>2009</v>
      </c>
      <c r="D16" s="129">
        <v>383</v>
      </c>
      <c r="E16" s="130">
        <v>322399</v>
      </c>
      <c r="F16" s="130">
        <v>491</v>
      </c>
      <c r="G16" s="130">
        <v>313356</v>
      </c>
      <c r="H16" s="130">
        <v>635755</v>
      </c>
      <c r="I16" s="130">
        <v>727</v>
      </c>
      <c r="J16" s="130">
        <v>300838</v>
      </c>
      <c r="K16" s="130">
        <v>936593</v>
      </c>
    </row>
    <row r="17" spans="1:12" ht="15.75" x14ac:dyDescent="0.25">
      <c r="A17" s="115">
        <f t="shared" si="0"/>
        <v>11</v>
      </c>
      <c r="B17" s="129" t="s">
        <v>207</v>
      </c>
      <c r="C17" s="129">
        <v>127</v>
      </c>
      <c r="D17" s="129">
        <v>2</v>
      </c>
      <c r="E17" s="130">
        <v>0</v>
      </c>
      <c r="F17" s="130">
        <v>49</v>
      </c>
      <c r="G17" s="130">
        <v>0</v>
      </c>
      <c r="H17" s="130">
        <v>0</v>
      </c>
      <c r="I17" s="130">
        <v>65</v>
      </c>
      <c r="J17" s="130">
        <v>0</v>
      </c>
      <c r="K17" s="130">
        <v>0</v>
      </c>
    </row>
    <row r="18" spans="1:12" ht="15.75" x14ac:dyDescent="0.25">
      <c r="A18" s="115">
        <f t="shared" si="0"/>
        <v>12</v>
      </c>
      <c r="B18" s="129" t="s">
        <v>208</v>
      </c>
      <c r="C18" s="129">
        <f>3979</f>
        <v>3979</v>
      </c>
      <c r="D18" s="129">
        <f>996</f>
        <v>996</v>
      </c>
      <c r="E18" s="130">
        <v>341668</v>
      </c>
      <c r="F18" s="130">
        <f>1248</f>
        <v>1248</v>
      </c>
      <c r="G18" s="130">
        <v>746332</v>
      </c>
      <c r="H18" s="130">
        <v>1088000</v>
      </c>
      <c r="I18" s="130">
        <f>1924</f>
        <v>1924</v>
      </c>
      <c r="J18" s="130">
        <v>699035</v>
      </c>
      <c r="K18" s="130">
        <v>1787035</v>
      </c>
    </row>
    <row r="19" spans="1:12" ht="15.75" x14ac:dyDescent="0.25">
      <c r="A19" s="115">
        <f t="shared" si="0"/>
        <v>13</v>
      </c>
      <c r="B19" s="129" t="s">
        <v>209</v>
      </c>
      <c r="C19" s="129">
        <v>3190</v>
      </c>
      <c r="D19" s="129">
        <v>725</v>
      </c>
      <c r="E19" s="130">
        <v>444884</v>
      </c>
      <c r="F19" s="130">
        <v>897</v>
      </c>
      <c r="G19" s="130">
        <v>404751</v>
      </c>
      <c r="H19" s="130">
        <v>849635</v>
      </c>
      <c r="I19" s="130">
        <v>1085</v>
      </c>
      <c r="J19" s="130">
        <v>458581</v>
      </c>
      <c r="K19" s="130">
        <v>1308216</v>
      </c>
    </row>
    <row r="20" spans="1:12" ht="15.75" x14ac:dyDescent="0.25">
      <c r="A20" s="115">
        <f t="shared" si="0"/>
        <v>14</v>
      </c>
      <c r="B20" s="129" t="s">
        <v>210</v>
      </c>
      <c r="C20" s="129">
        <v>44</v>
      </c>
      <c r="D20" s="129">
        <v>14</v>
      </c>
      <c r="E20" s="130">
        <v>33891</v>
      </c>
      <c r="F20" s="130">
        <v>15</v>
      </c>
      <c r="G20" s="130">
        <v>24031</v>
      </c>
      <c r="H20" s="130">
        <v>57922</v>
      </c>
      <c r="I20" s="130">
        <v>25</v>
      </c>
      <c r="J20" s="130">
        <v>27319</v>
      </c>
      <c r="K20" s="130">
        <v>85241</v>
      </c>
    </row>
    <row r="21" spans="1:12" ht="31.5" x14ac:dyDescent="0.25">
      <c r="A21" s="115">
        <f t="shared" si="0"/>
        <v>15</v>
      </c>
      <c r="B21" s="129" t="s">
        <v>211</v>
      </c>
      <c r="C21" s="129">
        <v>842</v>
      </c>
      <c r="D21" s="129">
        <v>395</v>
      </c>
      <c r="E21" s="130">
        <v>649640</v>
      </c>
      <c r="F21" s="130">
        <v>483</v>
      </c>
      <c r="G21" s="130">
        <v>358953</v>
      </c>
      <c r="H21" s="130">
        <v>1008593</v>
      </c>
      <c r="I21" s="130">
        <v>568</v>
      </c>
      <c r="J21" s="130">
        <v>350182</v>
      </c>
      <c r="K21" s="130">
        <v>1358775</v>
      </c>
    </row>
    <row r="22" spans="1:12" ht="15.75" x14ac:dyDescent="0.25">
      <c r="A22" s="115">
        <f t="shared" si="0"/>
        <v>16</v>
      </c>
      <c r="B22" s="129" t="s">
        <v>212</v>
      </c>
      <c r="C22" s="129">
        <v>2112</v>
      </c>
      <c r="D22" s="129">
        <v>973</v>
      </c>
      <c r="E22" s="130">
        <v>1284398</v>
      </c>
      <c r="F22" s="130">
        <v>1350</v>
      </c>
      <c r="G22" s="130">
        <v>1123675</v>
      </c>
      <c r="H22" s="130">
        <v>2408073</v>
      </c>
      <c r="I22" s="130">
        <v>1474</v>
      </c>
      <c r="J22" s="130">
        <v>1046751</v>
      </c>
      <c r="K22" s="130">
        <v>3454824</v>
      </c>
    </row>
    <row r="23" spans="1:12" ht="15.75" x14ac:dyDescent="0.25">
      <c r="A23" s="115">
        <f t="shared" si="0"/>
        <v>17</v>
      </c>
      <c r="B23" s="129" t="s">
        <v>213</v>
      </c>
      <c r="C23" s="129">
        <v>1321</v>
      </c>
      <c r="D23" s="129">
        <v>236</v>
      </c>
      <c r="E23" s="130">
        <v>230283</v>
      </c>
      <c r="F23" s="130">
        <v>382</v>
      </c>
      <c r="G23" s="130">
        <v>267221</v>
      </c>
      <c r="H23" s="130">
        <v>497504</v>
      </c>
      <c r="I23" s="130">
        <v>480</v>
      </c>
      <c r="J23" s="130">
        <v>260980</v>
      </c>
      <c r="K23" s="130">
        <v>758484</v>
      </c>
    </row>
    <row r="24" spans="1:12" ht="15.75" x14ac:dyDescent="0.25">
      <c r="A24" s="115">
        <f t="shared" si="0"/>
        <v>18</v>
      </c>
      <c r="B24" s="131" t="s">
        <v>214</v>
      </c>
      <c r="C24" s="132">
        <f>SUM(C7:C23)</f>
        <v>24965</v>
      </c>
      <c r="D24" s="132">
        <f t="shared" ref="D24:K24" si="1">SUM(D7:D23)</f>
        <v>6254</v>
      </c>
      <c r="E24" s="132">
        <f t="shared" si="1"/>
        <v>6000000</v>
      </c>
      <c r="F24" s="132">
        <f t="shared" si="1"/>
        <v>8950</v>
      </c>
      <c r="G24" s="132">
        <f t="shared" si="1"/>
        <v>6000000</v>
      </c>
      <c r="H24" s="132">
        <f t="shared" si="1"/>
        <v>12000000</v>
      </c>
      <c r="I24" s="132">
        <f t="shared" si="1"/>
        <v>11453</v>
      </c>
      <c r="J24" s="132">
        <f t="shared" si="1"/>
        <v>6000000</v>
      </c>
      <c r="K24" s="132">
        <f t="shared" si="1"/>
        <v>18000000</v>
      </c>
    </row>
    <row r="25" spans="1:12" x14ac:dyDescent="0.25">
      <c r="C25" s="133"/>
      <c r="D25" s="133"/>
      <c r="E25" s="133"/>
      <c r="F25" s="133"/>
      <c r="G25" s="133"/>
      <c r="H25" s="133"/>
      <c r="I25" s="133"/>
      <c r="J25" s="133"/>
      <c r="K25" s="133"/>
    </row>
    <row r="27" spans="1:12" s="136" customFormat="1" ht="18.75" x14ac:dyDescent="0.3">
      <c r="A27" s="134"/>
      <c r="B27" s="135" t="s">
        <v>215</v>
      </c>
      <c r="C27" s="135"/>
      <c r="D27" s="135"/>
      <c r="H27" s="137"/>
      <c r="I27" s="137"/>
      <c r="J27" s="137" t="s">
        <v>216</v>
      </c>
    </row>
    <row r="31" spans="1:12" s="116" customFormat="1" x14ac:dyDescent="0.25">
      <c r="A31" s="115"/>
      <c r="B31" s="138" t="s">
        <v>217</v>
      </c>
      <c r="E31" s="120"/>
      <c r="F31" s="120"/>
      <c r="G31" s="120"/>
      <c r="H31" s="122"/>
      <c r="I31" s="122"/>
      <c r="J31" s="122"/>
      <c r="K31" s="120"/>
      <c r="L31" s="120"/>
    </row>
    <row r="32" spans="1:12" s="116" customFormat="1" ht="15.75" x14ac:dyDescent="0.25">
      <c r="A32" s="115"/>
      <c r="B32" s="139" t="s">
        <v>218</v>
      </c>
      <c r="E32" s="120"/>
      <c r="F32" s="120"/>
      <c r="G32" s="120"/>
      <c r="H32" s="122"/>
      <c r="I32" s="122"/>
      <c r="J32" s="122"/>
      <c r="K32" s="120"/>
      <c r="L32" s="120"/>
    </row>
  </sheetData>
  <mergeCells count="2">
    <mergeCell ref="B4:K4"/>
    <mergeCell ref="F2:K2"/>
  </mergeCells>
  <hyperlinks>
    <hyperlink ref="B32" r:id="rId1" xr:uid="{EF28C058-08F2-40D5-AC40-6AB57BA5CA81}"/>
  </hyperlinks>
  <pageMargins left="0.45" right="0.31496062992125984" top="0.46" bottom="0.69" header="0.31496062992125984" footer="0.31496062992125984"/>
  <pageSetup paperSize="9" scale="75" orientation="landscape" verticalDpi="90" r:id="rId2"/>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1_piel_ministru_prioritates</vt:lpstr>
      <vt:lpstr>2_piel_neatkarigās</vt:lpstr>
      <vt:lpstr>3_piel_drošība</vt:lpstr>
      <vt:lpstr>4_piel_atlīdzība</vt:lpstr>
      <vt:lpstr>'1_piel_ministru_prioritates'!Print_Titles</vt:lpstr>
      <vt:lpstr>'2_piel_neatkarigās'!Print_Titles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dc:creator>
  <cp:lastModifiedBy>Dace Siņkovska</cp:lastModifiedBy>
  <cp:lastPrinted>2023-09-25T13:29:38Z</cp:lastPrinted>
  <dcterms:created xsi:type="dcterms:W3CDTF">2022-12-22T13:10:54Z</dcterms:created>
  <dcterms:modified xsi:type="dcterms:W3CDTF">2023-09-25T14:04:00Z</dcterms:modified>
</cp:coreProperties>
</file>