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Kopsavilkuma_nod\Projekti\2020\MK_pasakumi_ekonomikas_atlabsanai\MK_info_zinojums_uz310820\"/>
    </mc:Choice>
  </mc:AlternateContent>
  <bookViews>
    <workbookView xWindow="0" yWindow="0" windowWidth="11730" windowHeight="8610"/>
  </bookViews>
  <sheets>
    <sheet name="Pielikums" sheetId="1" r:id="rId1"/>
  </sheets>
  <definedNames>
    <definedName name="_Hlk46219272" localSheetId="0">Pielikums!#REF!</definedName>
    <definedName name="_Hlk46232322" localSheetId="0">Pielikums!#REF!</definedName>
    <definedName name="_xlnm.Print_Titles" localSheetId="0">Pielikums!$5:$6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1" l="1"/>
  <c r="D108" i="1"/>
  <c r="A17" i="1" l="1"/>
  <c r="E110" i="1" l="1"/>
  <c r="E14" i="1"/>
  <c r="D13" i="1"/>
  <c r="D14" i="1"/>
  <c r="A15" i="1"/>
  <c r="D16" i="1" l="1"/>
  <c r="E19" i="1"/>
  <c r="E18" i="1"/>
  <c r="D17" i="1"/>
  <c r="D20" i="1"/>
  <c r="E17" i="1" l="1"/>
  <c r="A21" i="1" l="1"/>
  <c r="A22" i="1" s="1"/>
  <c r="A23" i="1" s="1"/>
  <c r="A25" i="1" s="1"/>
  <c r="E16" i="1" l="1"/>
  <c r="E92" i="1" l="1"/>
  <c r="D92" i="1"/>
  <c r="E95" i="1"/>
  <c r="D95" i="1"/>
  <c r="E88" i="1" l="1"/>
  <c r="D88" i="1"/>
  <c r="E68" i="1"/>
  <c r="D68" i="1"/>
  <c r="E65" i="1"/>
  <c r="D65" i="1"/>
  <c r="E62" i="1"/>
  <c r="D62" i="1"/>
  <c r="E59" i="1"/>
  <c r="D59" i="1"/>
  <c r="E55" i="1"/>
  <c r="D55" i="1"/>
  <c r="D54" i="1" s="1"/>
  <c r="E51" i="1"/>
  <c r="D51" i="1"/>
  <c r="E48" i="1"/>
  <c r="D48" i="1"/>
  <c r="E44" i="1"/>
  <c r="D44" i="1"/>
  <c r="D72" i="1"/>
  <c r="E72" i="1"/>
  <c r="E54" i="1" l="1"/>
  <c r="E43" i="1" s="1"/>
  <c r="D43" i="1"/>
  <c r="E40" i="1" l="1"/>
  <c r="D40" i="1"/>
  <c r="D10" i="1"/>
  <c r="E30" i="1" l="1"/>
  <c r="D30" i="1"/>
  <c r="E27" i="1"/>
  <c r="E24" i="1" s="1"/>
  <c r="D27" i="1"/>
  <c r="D24" i="1" s="1"/>
  <c r="E109" i="1" l="1"/>
  <c r="E108" i="1" s="1"/>
  <c r="A26" i="1" l="1"/>
  <c r="D37" i="1"/>
  <c r="D36" i="1" s="1"/>
  <c r="E37" i="1"/>
  <c r="E36" i="1" s="1"/>
  <c r="D79" i="1"/>
  <c r="E79" i="1"/>
  <c r="D84" i="1"/>
  <c r="E84" i="1"/>
  <c r="E78" i="1" l="1"/>
  <c r="A27" i="1"/>
  <c r="A30" i="1" s="1"/>
  <c r="A33" i="1" s="1"/>
  <c r="A34" i="1" s="1"/>
  <c r="A35" i="1" s="1"/>
  <c r="A37" i="1" s="1"/>
  <c r="A40" i="1" s="1"/>
  <c r="A44" i="1" s="1"/>
  <c r="A47" i="1" s="1"/>
  <c r="A48" i="1" s="1"/>
  <c r="A51" i="1" s="1"/>
  <c r="A54" i="1" s="1"/>
  <c r="A71" i="1" s="1"/>
  <c r="A73" i="1" s="1"/>
  <c r="D78" i="1"/>
  <c r="D11" i="1" l="1"/>
  <c r="A74" i="1"/>
  <c r="A75" i="1" s="1"/>
  <c r="A76" i="1" s="1"/>
  <c r="A77" i="1" s="1"/>
  <c r="A79" i="1" s="1"/>
  <c r="A84" i="1" s="1"/>
  <c r="A89" i="1" s="1"/>
  <c r="A90" i="1" s="1"/>
  <c r="A91" i="1" s="1"/>
  <c r="A92" i="1" s="1"/>
  <c r="A95" i="1" s="1"/>
  <c r="A98" i="1" s="1"/>
  <c r="A99" i="1" s="1"/>
  <c r="A100" i="1" s="1"/>
  <c r="A101" i="1" s="1"/>
  <c r="A102" i="1" s="1"/>
  <c r="A103" i="1" s="1"/>
  <c r="A104" i="1" s="1"/>
  <c r="A105" i="1" s="1"/>
  <c r="A106" i="1" s="1"/>
  <c r="A107" i="1" s="1"/>
  <c r="A109" i="1" s="1"/>
  <c r="A110" i="1" s="1"/>
  <c r="D12" i="1" l="1"/>
</calcChain>
</file>

<file path=xl/sharedStrings.xml><?xml version="1.0" encoding="utf-8"?>
<sst xmlns="http://schemas.openxmlformats.org/spreadsheetml/2006/main" count="171" uniqueCount="123">
  <si>
    <t>39.04.00 Neatliekamā medicīniskā palīdzība</t>
  </si>
  <si>
    <t>33.17.00 Plānveida stacionāro veselības aprūpes pakalpojumu nodrošināšana</t>
  </si>
  <si>
    <t xml:space="preserve"> </t>
  </si>
  <si>
    <t>Pamatkapitāla palielināšanai</t>
  </si>
  <si>
    <t>29. Veselības ministrija</t>
  </si>
  <si>
    <t>99.00.00 Līdzekļu neparedzētiem gadījumiem izlietojums</t>
  </si>
  <si>
    <t>21.00.00 Kultūras mantojums</t>
  </si>
  <si>
    <t>19.07.00 Mākslas un literatūra</t>
  </si>
  <si>
    <r>
      <rPr>
        <b/>
        <sz val="10"/>
        <color theme="1"/>
        <rFont val="Times New Roman"/>
        <family val="1"/>
        <charset val="186"/>
      </rPr>
      <t>Ar MK 18.06.2020. rīkojumu Nr.340</t>
    </r>
    <r>
      <rPr>
        <sz val="10"/>
        <color theme="1"/>
        <rFont val="Times New Roman"/>
        <family val="1"/>
        <charset val="186"/>
      </rPr>
      <t xml:space="preserve"> no programmas 02.00.00 "Līdzekļi neparedzētiem gadījumiem" piešķirti Kultūras ministrijai 394 501 euro, lai Covid-19 izplatības seku novēršanas un pārvarēšanas pasākumu ietvaros veiktu investīcijas kultūras infrastruktūrā.</t>
    </r>
  </si>
  <si>
    <t>Investīcijas Covid -19 krīzes pārvarēšanai un ekonomikas atlabšanai</t>
  </si>
  <si>
    <t>20.00.00 Kultūrizglītība</t>
  </si>
  <si>
    <r>
      <rPr>
        <b/>
        <sz val="10"/>
        <color theme="1"/>
        <rFont val="Times New Roman"/>
        <family val="1"/>
        <charset val="186"/>
      </rPr>
      <t xml:space="preserve">Ar MK 05.06.2020. rīkojumu Nr.303 </t>
    </r>
    <r>
      <rPr>
        <sz val="10"/>
        <color theme="1"/>
        <rFont val="Times New Roman"/>
        <family val="1"/>
        <charset val="186"/>
      </rPr>
      <t xml:space="preserve">no programmas 02.00.00 "Līdzekļi neparedzētiem gadījumiem" piešķirt Kultūras ministrijai 10 613 063 euro, lai mazinātu Covid-19 krīzes radīto negatīvo seku ietekmi uz kultūras nozari.
</t>
    </r>
    <r>
      <rPr>
        <b/>
        <sz val="10"/>
        <color theme="1"/>
        <rFont val="Times New Roman"/>
        <family val="1"/>
        <charset val="186"/>
      </rPr>
      <t>Ar MK 18.06.2020. rīkojumu Nr.339</t>
    </r>
    <r>
      <rPr>
        <sz val="10"/>
        <color theme="1"/>
        <rFont val="Times New Roman"/>
        <family val="1"/>
        <charset val="186"/>
      </rPr>
      <t xml:space="preserve"> no programmas 02.00.00 "Līdzekļi neparedzētiem gadījumiem" piešķirti Kultūras ministrijai 9 756 937 euro, lai mazinātu Covid-19 krīzes radīto seku ietekmi uz kultūras nozari.</t>
    </r>
  </si>
  <si>
    <t>Kultūras attīstība Covid -19 krīzes pārvarēšanai un ekonomikas atlabšanai</t>
  </si>
  <si>
    <t>22. Kultūras ministrija</t>
  </si>
  <si>
    <t>2. 16 365 euro, lai kompensētu valsts sabiedrības ar ierobežotu atbildību "Autotransporta direkcija" izdevumus saistībā ar pasažieru pārvadājumu pakalpojuma nodrošināšanu personām, kas ierodas no ārvalstīm ar repatriācijas reisiem.</t>
  </si>
  <si>
    <t>Izdevumi, lai kompensētu VSIA "Autotransporta direkcija" izdevumus saistībā ar pasažieru pārvadājumu pakalpojumu nodrosīnāšanu personām, kas ieradās no ārvalstīm ar repatriācijas resiem</t>
  </si>
  <si>
    <r>
      <rPr>
        <b/>
        <sz val="10"/>
        <rFont val="Times New Roman"/>
        <family val="1"/>
        <charset val="186"/>
      </rPr>
      <t>Ar MK 15.07.2020. rīkojumu Nr.381</t>
    </r>
    <r>
      <rPr>
        <sz val="10"/>
        <rFont val="Times New Roman"/>
        <family val="1"/>
        <charset val="186"/>
      </rPr>
      <t xml:space="preserve"> no valsts budžeta programmas 02.00.00 "Līdzekļi neparedzētiem gadījumiem" piešķirti Satiksmes ministrijai 6 341 758 euro, no tiem:
1. 6 325 393 euro, lai kompensētu zaudējumus, kas radušies reģionālās nozīmes pārvadājumos ar autobusiem un vilcieniem sakarā ar Covid-19 izplatības ierobežošanai noteiktajiem drošības un sociālās distancēšanās pasākumiem sabiedriskajā transportā ārkārtējās situācijas laikā no 2020. gada 13. marta līdz 9. jūnijam, kā arī ārkārtējās situācijas seku mazināšanai;</t>
    </r>
  </si>
  <si>
    <t>Izdevumi, lai kompensētu reģionālās nozīmes pārvadājumos ar autobusiem un vilcieniem radušos zaudējumus sakarā ar drošības un sociālās distancēšanās pasākumiem sabiedriskajā transportā (saistībā ar ārkārtējo situāciju)  par periodu no 2020,gada 13.marta līdz 9.jūnijam</t>
  </si>
  <si>
    <r>
      <rPr>
        <b/>
        <sz val="10"/>
        <rFont val="Times New Roman"/>
        <family val="1"/>
        <charset val="186"/>
      </rPr>
      <t xml:space="preserve">Ar MK 15.07.2020. rīkojumu Nr.392 </t>
    </r>
    <r>
      <rPr>
        <sz val="10"/>
        <rFont val="Times New Roman"/>
        <family val="1"/>
        <charset val="186"/>
      </rPr>
      <t>atbalstīta valsts akciju sabiedrības "Latvijas dzelzceļš"</t>
    </r>
    <r>
      <rPr>
        <b/>
        <sz val="10"/>
        <rFont val="Times New Roman"/>
        <family val="1"/>
        <charset val="186"/>
      </rPr>
      <t xml:space="preserve"> </t>
    </r>
    <r>
      <rPr>
        <b/>
        <u/>
        <sz val="10"/>
        <rFont val="Times New Roman"/>
        <family val="1"/>
        <charset val="186"/>
      </rPr>
      <t>pamatkapitāla palielināšana</t>
    </r>
    <r>
      <rPr>
        <sz val="10"/>
        <rFont val="Times New Roman"/>
        <family val="1"/>
        <charset val="186"/>
      </rPr>
      <t>, ieguldot tajā finanšu līdzekļus 32 422 016 euro apmērā publiskās lietošanas dzelzceļa infrastruktūras uzturēšanai un attīstībai, kā arī finanšu situācijas stabilizēšanai nozarē.</t>
    </r>
  </si>
  <si>
    <t>97.00.00 Nozaru vadība un politiku plānošana</t>
  </si>
  <si>
    <t>Publiskās lietošanas dzelzceļa infrastruktūras  investīciju projektu finansēšanai un ES fondu projektu līdzfinansēšanai, kā arī ieprieksējos gados investīciju projektu realizācijai uzņemto saistību pārfinansēšanai</t>
  </si>
  <si>
    <t>2. 13 011 000 euro, lai veiktu avansa maksājumu normatīvajos aktos noteiktā valsts publiskās lietošanas dzelzceļa infrastruktūras pārvaldītāja finanšu līdzsvara nodrošināšanai.</t>
  </si>
  <si>
    <t>Normatīvajos aktos noteiktais infrastruktūras pārvaldītāja finanšu līdzsvara avansa maksājums par 2020.gada pirmo pusi</t>
  </si>
  <si>
    <r>
      <rPr>
        <b/>
        <sz val="10"/>
        <rFont val="Times New Roman"/>
        <family val="1"/>
        <charset val="186"/>
      </rPr>
      <t>Ar MK 15.07.2020. rīkojumu Nr.391</t>
    </r>
    <r>
      <rPr>
        <sz val="10"/>
        <rFont val="Times New Roman"/>
        <family val="1"/>
        <charset val="186"/>
      </rPr>
      <t xml:space="preserve"> no valsts budžeta programmas 02.00.00 "Līdzekļi neparedzētiem gadījumiem" piešķirti Satiksmes ministrijai 27 236 226 euro, tai skaitā:
1. 14 225 226 euro, lai nodrošinātu normatīvajos aktos noteikto izdevumu kompensēšanu par valsts publiskās lietošanas dzelzceļa infrastruktūras izmantošanu pasažieru pārvadājumiem, kurus veic saistībā ar sabiedrisko pakalpojumu līgumu;</t>
    </r>
  </si>
  <si>
    <t>Normatīvajos aktos noteikto izdevumu kompensēšana par valsts publiskās lietošanas dzelzceļa infrastruktūras izmantošanu dzelzceļa pasažieru pārvadājumiem, ko sniedz saistībā ar sabiedriskā pakalpojuma līgumu</t>
  </si>
  <si>
    <t>17. Satiksmes ministrija</t>
  </si>
  <si>
    <t>Zinātnisko institūciju zinātnes izcilības un snieguma finansējuma nodrošinājums pētniecības specializācijas, izcilības un ietekmes stiprināšanai – vienotas akadēmiskās un zinātniskās karjeras sistēmas reformas ieviešanai un zinātnes un inovācijas lomas palielināšanai</t>
  </si>
  <si>
    <r>
      <rPr>
        <b/>
        <sz val="10"/>
        <rFont val="Times New Roman"/>
        <family val="1"/>
        <charset val="186"/>
      </rPr>
      <t>Ar MK 30.06.2020. rīkojumu Nr.363</t>
    </r>
    <r>
      <rPr>
        <sz val="10"/>
        <rFont val="Times New Roman"/>
        <family val="1"/>
        <charset val="186"/>
      </rPr>
      <t xml:space="preserve"> no programmas 02.00.00 "Līdzekļi neparedzētiem gadījumiem" piešķirti Izglītības un zinātnes ministrijai 5 000 000 euro, lai mazinātu Covid-19 krīzes radīto negatīvo seku ietekmi uz sporta nozari</t>
    </r>
  </si>
  <si>
    <t>Atbalsts sporta nozarei, lai mazinātu Covid-19 krīzes radīto negatīvo seku ietekmi</t>
  </si>
  <si>
    <t>07.00.00 Informācijas un komunikāciju tehnoloģiju uzturēšana un attīstība</t>
  </si>
  <si>
    <t>Platjoslu infrastruktūras (broadband) “vidējā jūdze”, internets skolām, mācību satura digitalizācija</t>
  </si>
  <si>
    <t>15. Izglītības un zinātnes ministrija</t>
  </si>
  <si>
    <t>Inovatīvu tehnoloģiju ilgtspējīga attīstība Iekšlietu ministrijas  resorā</t>
  </si>
  <si>
    <t>Valsts robežsardzes un Valsts ugunsdzēsības un glābšanas dienesta amatpersonu ar speciālajām dienesta pakāpēm nodrošināšana ar nepieciešamo formas tērpu</t>
  </si>
  <si>
    <t>14. Iekšlietu ministrija</t>
  </si>
  <si>
    <t>35.00.00 Valsts atbalsta programmas</t>
  </si>
  <si>
    <t>Mājokļu garantiju atbalsta programma</t>
  </si>
  <si>
    <t>Atbalsts daļējai darba samaksas kompensācijai eksportējošiem nodokļu maksātājiem Covid-19 krīzes seku pārvarēšanai</t>
  </si>
  <si>
    <t>Dīkstāves pabalsti, Subsidētās darba vietas, tajā skaitā atbalsts tūrisma nozarei</t>
  </si>
  <si>
    <t>97.00.00 Nozaru vadība un politikas plānošana</t>
  </si>
  <si>
    <t>Sabiedrības informēšanas kampaņa, iedzīvotāju motivēšana mācīties visas dzīves garumā un uzņēmumiem veikt ieguldījumus cilvēkkapitālā</t>
  </si>
  <si>
    <t>24.00.00 Statistiskās informācijas nodrošināšana</t>
  </si>
  <si>
    <t>Augstskolu un profesionālās izglītības iestāžu absolventu monitorings</t>
  </si>
  <si>
    <t>35.00.00 Valsts atbalsta programmas (programma var tikt precizēta atbilstoši finansēšanas avotam)</t>
  </si>
  <si>
    <t>Finanšu instruments lielo un vidējo uzņēmumu atbalstam</t>
  </si>
  <si>
    <r>
      <rPr>
        <b/>
        <sz val="10"/>
        <color theme="1"/>
        <rFont val="Times New Roman"/>
        <family val="1"/>
        <charset val="186"/>
      </rPr>
      <t xml:space="preserve">Ar MK 15.07.2020. rīkojumu Nr.389 </t>
    </r>
    <r>
      <rPr>
        <sz val="10"/>
        <color theme="1"/>
        <rFont val="Times New Roman"/>
        <family val="1"/>
        <charset val="186"/>
      </rPr>
      <t>no valsts budžeta programmas 02.00.00 "Līdzekļi neparedzētiem gadījumiem" piešķirts Ekonomikas ministrijai finansējums, kas nepārsniedz 50 000 000 euro, alternatīvo ieguldījumu fonda finansēšanai.</t>
    </r>
    <r>
      <rPr>
        <b/>
        <sz val="10"/>
        <color theme="1"/>
        <rFont val="Times New Roman"/>
        <family val="1"/>
        <charset val="186"/>
      </rPr>
      <t xml:space="preserve">
(MK 14.07.2020. noteikumi Nr. 458 “Noteikumi par kapitāla ieguldījumiem komersantos, kuru darbību ietekmējusi Covid-19 izplatība”)</t>
    </r>
  </si>
  <si>
    <t>Ieguldījumu fonds (Altum) lieliem korporatīvi labi pārvaldītiem uzņēmumiem</t>
  </si>
  <si>
    <t>12. Ekonomikas ministrija</t>
  </si>
  <si>
    <t>2021. gadam</t>
  </si>
  <si>
    <t>2020. gadam</t>
  </si>
  <si>
    <t>Pasākuma nosaukums</t>
  </si>
  <si>
    <t>Nr.
p.k.</t>
  </si>
  <si>
    <t xml:space="preserve">Covid-19 krīzes pārvarēšanai un ekonomikas atlabšanai no valsts budžeta līdzekļiem atbalstīto pasākumu sadalījums starp 2020. un 2021.gadu, ministrijām un budžeta programmām/ apakšprogrammām </t>
  </si>
  <si>
    <t>100 000 euro sabiedrības informēšanas kampaņas organizēšanai iedzīvotāju motivēšanai mācīties visas dzīves garumā un uzņēmumiem veikt ieguldījumus cilvēkkapitālā.</t>
  </si>
  <si>
    <r>
      <rPr>
        <b/>
        <sz val="10"/>
        <color theme="1"/>
        <rFont val="Times New Roman"/>
        <family val="1"/>
        <charset val="186"/>
      </rPr>
      <t>Ar MK 11.08.2020. rīkojumu Nr.415</t>
    </r>
    <r>
      <rPr>
        <sz val="10"/>
        <color theme="1"/>
        <rFont val="Times New Roman"/>
        <family val="1"/>
        <charset val="186"/>
      </rPr>
      <t xml:space="preserve"> no valsts budžeta programmas 02.00.00 "Līdzekļi neparedzētiem gadījumiem" piešķirts Ekonomikas ministrijai (Latvijas Investīciju un attīstības aģentūrai) finansējums, kas nepārsniedz 70 200 000 euro, tai skaitā:
51 000 000 euro, lai atbalstītu krīzes skartos nodokļu maksātājus – preču un pakalpojumu eksportētājus –, kuru darbību ietekmējusi Covid-19 izplatība;</t>
    </r>
  </si>
  <si>
    <r>
      <rPr>
        <b/>
        <sz val="10"/>
        <rFont val="Times New Roman"/>
        <family val="1"/>
        <charset val="186"/>
      </rPr>
      <t>Ar MK 18.06.2020. rīkojumu Nr.334</t>
    </r>
    <r>
      <rPr>
        <sz val="10"/>
        <rFont val="Times New Roman"/>
        <family val="1"/>
        <charset val="186"/>
      </rPr>
      <t xml:space="preserve"> no valsts budžeta programmas 02.00.00 "Līdzekļi neparedzētiem gadījumiem" piešķirts Ekonomikas ministrijai (Patērētāju tiesību aizsardzības centram) finansējums, kas nepārsniedz 800 000 euro, lai Patērētāju tiesību aizsardzības centrs varētu segt repatriācijas izmaksas tūrisma operatoriem, kuru darbību ietekmējusi Covid-19 izplatība (saskaņā ar EM iesniegto pieprasījumu no LNG tūrisma operātoru repatriācijas izdevumu segšanai piešķirti 700 383 euro.)
</t>
    </r>
    <r>
      <rPr>
        <b/>
        <sz val="10"/>
        <rFont val="Times New Roman"/>
        <family val="1"/>
        <charset val="186"/>
      </rPr>
      <t xml:space="preserve"> MK 14.07.2020. noteikumi Nr.455</t>
    </r>
    <r>
      <rPr>
        <sz val="10"/>
        <rFont val="Times New Roman"/>
        <family val="1"/>
        <charset val="186"/>
      </rPr>
      <t xml:space="preserve"> "Covid-19 skarto tūrisma nozares saimnieciskās darbības veicēju atbalsta piešķiršanas kārtība" tūrisma nozares atbalstam paredzēti 19,2 milj. euro.
</t>
    </r>
    <r>
      <rPr>
        <b/>
        <sz val="10"/>
        <rFont val="Times New Roman"/>
        <family val="1"/>
        <charset val="186"/>
      </rPr>
      <t>Ar MK 11.08.2020. rīkojumu Nr.415</t>
    </r>
    <r>
      <rPr>
        <sz val="10"/>
        <rFont val="Times New Roman"/>
        <family val="1"/>
        <charset val="186"/>
      </rPr>
      <t xml:space="preserve"> no valsts budžeta programmas 02.00.00 "Līdzekļi neparedzētiem gadījumiem" piešķirts Ekonomikas ministrijai (Latvijas Investīciju un attīstības aģentūrai) finansējums, kas nepārsniedz 70 200 000 euro, tai skaitā:
19 200 000 euro, lai atbalstītu tūrisma nozares saimnieciskās darbības veicējus, kuru darbību ietekmējusi Covid-19 izplatība.
</t>
    </r>
  </si>
  <si>
    <t>74. Gadskārtējā valsts budžeta izpildes procesā pārdalāmais finansējums</t>
  </si>
  <si>
    <t>11.00.00 Demogrāfijas pasākumi</t>
  </si>
  <si>
    <t>No demogrāfijai papildu paredzētajiem 15 000 000 euro 1 603 380 euro pieprasījusi Ekonomikas ministrija Mājokļu garantiju atbalsta programmai.</t>
  </si>
  <si>
    <t>SIA "Vidzemes slimnīca" intensīvās terapijas nodaļas paplašināšanai, izolācijas boksu izveidei, pacientu plūsmu nodalīšanai</t>
  </si>
  <si>
    <t>25.02.00 Valsts kultūrkapitāla fonda programmu un projektu konkursi</t>
  </si>
  <si>
    <t xml:space="preserve">Līdzfinansējuma nodrošinājums dalībai Eiropas Savienības pētniecības un tehnoloģiju attīstības programmās, t.sk. Apvārsnis </t>
  </si>
  <si>
    <t>Informācijas un komunikāciju tehnoloģiju risinājumu modernizēšana vispārējās vidējās izglītības iestādēm mācību procesa nodrošināšanai</t>
  </si>
  <si>
    <t>Pielikums
Informatīvajam ziņojumam “Par pasākumiem Covid-19 krīzes pārvarēšanai un ekonomikas atlabšanai 2020. un 2021.gadam”</t>
  </si>
  <si>
    <t>2020.gada 2.jūnija Ministru kabineta sēdē (prot. Nr.38  49.§) paredzētais papildu finansējums no valsts budžeta līdzekļiem  atbalstītajiem pasākumiem 2020-2021</t>
  </si>
  <si>
    <t>no tā</t>
  </si>
  <si>
    <t>2020.gada 11.augusta Ministru kabineta sēdē (prot. Nr.47  84.§) atļauts izmantot no virssaistībām</t>
  </si>
  <si>
    <t xml:space="preserve">Ministriju iesniegtais no valsts budžeta līdzekļiem atbalstīto pasākumu sadalījums starp 2020. un 2021.gadu, budžeta programmām/ apakšprogrammām </t>
  </si>
  <si>
    <t>07.00.00 Ugunsdrošība, glābšana un civilā aizsardzība</t>
  </si>
  <si>
    <t>10.00.00 Valsts robežsardzes darbība</t>
  </si>
  <si>
    <t>02.03.00 Vienotās sakaru un informācijas sistēmas uzturēšana un vadība</t>
  </si>
  <si>
    <t>05.01.00 Zinātniskās darbības nodrošināšana</t>
  </si>
  <si>
    <t>70.06.00 Dalība Eiropas Savienības pētniecības un tehnoloģiju attīstības programmās</t>
  </si>
  <si>
    <t>Izglītības un zinātnes ministrija</t>
  </si>
  <si>
    <t>03.01.00 Augstskolas</t>
  </si>
  <si>
    <t>03.11.00 Koledžas</t>
  </si>
  <si>
    <t>Zemkopības ministrija</t>
  </si>
  <si>
    <t>22.02.00 Augstākā izglītība</t>
  </si>
  <si>
    <t>Veselības ministrija</t>
  </si>
  <si>
    <t>02.03.00 Augstākā medicīnas izglītība</t>
  </si>
  <si>
    <t>Kultūras ministrija</t>
  </si>
  <si>
    <t>Labklājības ministrija</t>
  </si>
  <si>
    <t>05.37.00 Sociālās integrācijas valsts aģentūras administrēšana un profesionālās un sociālās rehabilitācijas pakalpojumu nodrošināšana</t>
  </si>
  <si>
    <r>
      <t xml:space="preserve">Stipendiju apmēra un skaita palielinājums pirmā līmeņa profesionālās augstākās izglītības (koledžas), bakalaura un maģistra līmeņa studijām IZM, VM, ZM, LM un KM padotībā esošajām koledžām un augstskolām, </t>
    </r>
    <r>
      <rPr>
        <i/>
        <sz val="10"/>
        <rFont val="Times New Roman"/>
        <family val="1"/>
        <charset val="186"/>
      </rPr>
      <t>tai skaitā:</t>
    </r>
  </si>
  <si>
    <t>Ministrijas, budžeta programmas (apakšprogrammas)
kods un nosaukums</t>
  </si>
  <si>
    <r>
      <t xml:space="preserve">Papildu finansējums no valsts budžeta līdzekļiem, </t>
    </r>
    <r>
      <rPr>
        <b/>
        <i/>
        <sz val="10"/>
        <rFont val="Times New Roman"/>
        <family val="1"/>
        <charset val="186"/>
      </rPr>
      <t>euro</t>
    </r>
    <r>
      <rPr>
        <b/>
        <sz val="10"/>
        <rFont val="Times New Roman"/>
        <family val="1"/>
        <charset val="186"/>
      </rPr>
      <t xml:space="preserve"> </t>
    </r>
  </si>
  <si>
    <t>Finanšu ministrs</t>
  </si>
  <si>
    <t>J.Reirs</t>
  </si>
  <si>
    <t>Z.Adijāne</t>
  </si>
  <si>
    <t>67095437, Zane.Adijane@fm.gov.lv</t>
  </si>
  <si>
    <t>SIA “Liepājas reģionālā slimnīca” intensīvās terapijas nodaļas paplašaināšanai, izolācijas boksu izveidei, pacientu plūsmu nodalīšanai</t>
  </si>
  <si>
    <t>SIA "Rēzeknes slimnīca" intensīvās terapijas nodaļas paplašināšanai, izolācijas boksu izveidei, pacientu plūsmu nodalīšanai</t>
  </si>
  <si>
    <t>SIA "Ziemeļkurzemes reģionālā slimnīca" intensīvās terapijas nodaļas paplašināšanai, izolācijas boksu izveidei, pacientu plūsmu nodalīšanai</t>
  </si>
  <si>
    <t>NMP dienesta Operatīvās vadības centra nepārtrauktas darbības nodrošināšana ikdienā un ārkartējās situācijas gadījumos, tai skaitā COVID-19 apstākļos</t>
  </si>
  <si>
    <t xml:space="preserve">SIA “Daugavpils reģionālā slimnīca”  intensīvās terapijas nodaļas paplašināšanai, izolācijas boksu izveidei, pacientu plūsmu nodalīšanai </t>
  </si>
  <si>
    <t>Ātrās molekulārās diagnostikas iekārtu iegādei</t>
  </si>
  <si>
    <t>VSIA “Slimnīca “Ģintermuiža”” stacionārās uzņemšanas nodaļas pārbūve</t>
  </si>
  <si>
    <t>45.01.00 Veselības aprūpes finansējuma administrēšana un ekonomiskā novērtēšana</t>
  </si>
  <si>
    <t>SIA "Rīgas Austrumu klīniskā universitātes slimnīca" pakalpojumu pieejamības uzlabošana</t>
  </si>
  <si>
    <t>VSIA "Paula Stradiņa klīniskā universitātes slimnīca" A2 korpusa pilnas funkcionalitātes nodrošināšanai</t>
  </si>
  <si>
    <t>VSIA "Paula Stradiņa klīniskā universitātes slimnīca" 15., 32. un 109.korpusu renovācijai</t>
  </si>
  <si>
    <t>VSIA "Bērnu klīniskā universitātes slimnīca" ambulatorā korpusa ar uzņemšanu un observācijas nodaļas būvniecībai</t>
  </si>
  <si>
    <t>VSIA "Bērnu klīniskā universitātes slimnīca" pakalpojumu pieejamības uzlabošana</t>
  </si>
  <si>
    <t>VSIA "Paula Stradiņa klīniskā universitātes slimnīca" pakalpojumu pieejamības uzlabošana</t>
  </si>
  <si>
    <t>Finansējums no valsts budžeta līdzekļiem  atbalstītajiem pasākumiem 2020-2021</t>
  </si>
  <si>
    <t>Atbalstītais finansējums no valsts budžeta līdzekļiem pārsniegts</t>
  </si>
  <si>
    <t>MINISTRIJU IESNIEGTIE PASĀKUMI (sadalījumā starp 2020. un 2021.gadu) KOPĀ:</t>
  </si>
  <si>
    <r>
      <rPr>
        <b/>
        <sz val="10"/>
        <color theme="1"/>
        <rFont val="Times New Roman"/>
        <family val="1"/>
        <charset val="186"/>
      </rPr>
      <t>MK 30.06.2020 sēdes protokola Nr.42</t>
    </r>
    <r>
      <rPr>
        <sz val="10"/>
        <color theme="1"/>
        <rFont val="Times New Roman"/>
        <family val="1"/>
        <charset val="186"/>
      </rPr>
      <t xml:space="preserve"> </t>
    </r>
    <r>
      <rPr>
        <b/>
        <sz val="10"/>
        <color theme="1"/>
        <rFont val="Times New Roman"/>
        <family val="1"/>
        <charset val="186"/>
      </rPr>
      <t>63.§</t>
    </r>
    <r>
      <rPr>
        <sz val="10"/>
        <color theme="1"/>
        <rFont val="Times New Roman"/>
        <family val="1"/>
        <charset val="186"/>
      </rPr>
      <t xml:space="preserve"> “Noteikumu projekts "Grozījumi Ministru kabineta 2018.gada 20.februāra noteikumos Nr.95 “Noteikumi par valsts palīdzību dzīvojamās telpas iegādei vai būvniecībai”” 2.punktā pieņemts zināšanai, ka noteikumos paredzētajai mājokļu garantiju programmas paplašināšanai nepieciešamais finansējums 2021.-2023.gadam 1 603 380 euro apmērā tiks nodrošināts no Ministru kabineta 2020.gada 2.jūnija sēdes protokollēmuma (prot. Nr.38 49.§) “Informatīvais ziņojums “Par pasākumiem Covid-19 krīzes pārvarēšanai un ekonomikas atlabšanai”” 10.punkta pasākuma “Demogrāfija” paredzētā finansējuma.</t>
    </r>
  </si>
  <si>
    <r>
      <rPr>
        <b/>
        <sz val="10"/>
        <color theme="1"/>
        <rFont val="Times New Roman"/>
        <family val="1"/>
        <charset val="186"/>
      </rPr>
      <t xml:space="preserve">Ar MK 19.08.2020. rīkojumu Nr.446 </t>
    </r>
    <r>
      <rPr>
        <sz val="10"/>
        <color theme="1"/>
        <rFont val="Times New Roman"/>
        <family val="1"/>
        <charset val="186"/>
      </rPr>
      <t xml:space="preserve"> no valsts budžeta programmas 02.00.00 “Līdzekļi neparedzētiem gadījumiem” piešķirts Ekonomikas ministrijai finansējums, kas nepārsniedz 145 000 euro, tai skaitā:  
45 000 euro, lai Centrālā statistikas pārvalde varētu veikt augstskolu un profesionālās izglītības iestāžu absolventu monitoringu.</t>
    </r>
  </si>
  <si>
    <t>02.00.00 Līdzekļi neparedzētiem gadījumiem</t>
  </si>
  <si>
    <t>11. Ārlietu ministrija</t>
  </si>
  <si>
    <t>01.04.00 Diplomātiskās misijas ārvalstīs</t>
  </si>
  <si>
    <t>Informācijas un komunikāciju tehnoloģiju funkcionalitātes nodrošināšana pieaugošo kiberdraudu apstākļos, t.sk.:</t>
  </si>
  <si>
    <t>Latvijas Republikas diplomātisko un konsulāro pārstāvniecību telpu, drošības sistēmu un materiāltehniskais nodrošinājums</t>
  </si>
  <si>
    <t xml:space="preserve">NATO ārlietu ministru sanāksmes organizēšana Latvijā </t>
  </si>
  <si>
    <t>Vēstniecības Austrālijā atvēršana un darbības nodrošināšana</t>
  </si>
  <si>
    <t>MK ir piešķīris 51 milj. euro EM 2020.gadam, atbalstam eksportējošiem nodokļu maksātājiem, kuru darbību ietekmējusi Covid-19 izplatība. Pārsniegto finansējumu varēs kompensēt no dīkstāves pabalstiem neizlietotā finansējuma un rezerves.</t>
  </si>
  <si>
    <r>
      <rPr>
        <b/>
        <sz val="10"/>
        <color theme="1"/>
        <rFont val="Times New Roman"/>
        <family val="1"/>
        <charset val="186"/>
      </rPr>
      <t xml:space="preserve">Ar MK 14.07.2020. sēdes protokola Nr.44 33.§ </t>
    </r>
    <r>
      <rPr>
        <sz val="10"/>
        <color theme="1"/>
        <rFont val="Times New Roman"/>
        <family val="1"/>
        <charset val="186"/>
      </rPr>
      <t>finanšu ministram saskaņā ar Covid-19 infekcijas izplatības seku pārvarēšanas likuma 25. un 31.pantā paredzēto atļauts palielināt apropriāciju, kas nepārsniedz 40 000 000 euro, Ekonomikas ministrijai resursiem no dotācijas no vispārējiem ieņēmumiem ieskaitīšanai akciju sabiedrības "Attīstības finanšu institūcija Altum" rezerves kapitālā krīzes garantiju programmas finansēšanai.</t>
    </r>
    <r>
      <rPr>
        <b/>
        <sz val="10"/>
        <color theme="1"/>
        <rFont val="Times New Roman"/>
        <family val="1"/>
        <charset val="186"/>
      </rPr>
      <t xml:space="preserve">
(MK 14.07.2020. noteikumi Nr. 454 "Noteikumi par garantijām lielajiem komersantiem, kuru darbību ietekmējusi Covid-19 izplatība")
</t>
    </r>
    <r>
      <rPr>
        <sz val="10"/>
        <color theme="1"/>
        <rFont val="Times New Roman"/>
        <family val="1"/>
        <charset val="186"/>
      </rPr>
      <t>Regulējums atlikušo 50 milj. euro sadalījumam vēl atrodas izstrādes procesā.</t>
    </r>
  </si>
  <si>
    <r>
      <rPr>
        <b/>
        <sz val="10"/>
        <rFont val="Times New Roman"/>
        <family val="1"/>
        <charset val="186"/>
      </rPr>
      <t xml:space="preserve">Ar MK 11.08.2020. sēdes protokola Nr.47 93.§ </t>
    </r>
    <r>
      <rPr>
        <sz val="10"/>
        <rFont val="Times New Roman"/>
        <family val="1"/>
        <charset val="186"/>
      </rPr>
      <t xml:space="preserve">atbalstīti Izglītības un zinātnes ministrijas sagatavotā Informatīvā ziņojuma “Par Izglītības un zinātnes ministrijas pasākumiem Covid-19 krīzes pārvarēšanai un ekonomikas atlabšanai” pielikumā ietvertie pasākumi un papildu finansējuma sadalījums zinātnei, augstskolām un  citiem IZM vienreizējiem, terminētiem pasākumiem 2020. un 2021.gadam Covid-19 krīzes pārvarēšanai un ekonomikas atlabšanai.
No tiem:
</t>
    </r>
    <r>
      <rPr>
        <b/>
        <sz val="10"/>
        <rFont val="Times New Roman"/>
        <family val="1"/>
        <charset val="186"/>
      </rPr>
      <t xml:space="preserve">Ar MK 26.08.2020. rīkojumu Nr.472 </t>
    </r>
    <r>
      <rPr>
        <sz val="10"/>
        <rFont val="Times New Roman"/>
        <family val="1"/>
        <charset val="186"/>
      </rPr>
      <t xml:space="preserve">no valsts budžeta programmas 02.00.00 “Līdzekļi neparedzētiem gadījumiem” piešķirti 2 040 000 euro, lai atbilstoši Ministru kabineta 2020. gada 11. augusta noteikumiem Nr.520 ”Grozījumi Ministru kabineta 2004. gada 24. augusta noteikumos Nr.740 “Noteikumi par stipendijām”” palielinātu stipendiju skaitu un apmēru pirmā līmeņa profesionālās augstākās izglītības (koledžas), bakalaura un maģistra līmeņa studijām valsts augstskolās un koledžās un mazinātu Covid-19 krīzes radīto negatīvo seku ietekmi uz izglītības nozari, tai skaitā:
1.  1 440 928 euro Izglītības un zinātnes ministrijai;
2.  257 064 euro Veselības ministrijai;
3.  202 745 euro Zemkopības ministrijai;
4.  137 612 euro Kultūras ministrijai;
5.  1 651 euro Labklājības ministrijai.
</t>
    </r>
    <r>
      <rPr>
        <b/>
        <sz val="10"/>
        <rFont val="Times New Roman"/>
        <family val="1"/>
        <charset val="186"/>
      </rPr>
      <t>Ar MK 26.08.2020. rīkojumu Nr.473</t>
    </r>
    <r>
      <rPr>
        <sz val="10"/>
        <rFont val="Times New Roman"/>
        <family val="1"/>
        <charset val="186"/>
      </rPr>
      <t xml:space="preserve"> no valsts budžeta programmas 02.00.00 “Līdzekļi neparedzētiem gadījumiem” piešķirti Izglītības un zinātnes ministrijai 1 631 052 euro, lai nodrošinātu līdzfinansējumu dalībai Eiropas Savienības pētniecības un tehnoloģiju attīstības programmās, tai skaitā “Apvārsnis 2020”, un mazinātu Covid-19 krīzes radīto negatīvo seku ietekmi uz zinātnes nozari.
</t>
    </r>
  </si>
  <si>
    <t>03. Ministru kabinets</t>
  </si>
  <si>
    <t>Resora "Ministru kabinets" informatīvi tehnoloģiskās vides renovācija</t>
  </si>
  <si>
    <t>01.00.00 Ministru kabineta darbības nodrošināšana, valsts pārvaldes politika</t>
  </si>
  <si>
    <t>E-veselības sistēmas pilnveidošana (laboratorijas izmeklējumu rezultātu pieejamības nodrošināšanai e-vidē)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</si>
</sst>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0"/>
      <color theme="1"/>
      <name val="Arial"/>
      <family val="2"/>
      <charset val="186"/>
    </font>
    <font>
      <sz val="11"/>
      <color theme="1"/>
      <name val="Calibri"/>
      <family val="2"/>
      <scheme val="minor"/>
    </font>
    <font>
      <sz val="11"/>
      <color theme="1"/>
      <name val="Times New Roman"/>
      <family val="1"/>
      <charset val="186"/>
    </font>
    <font>
      <sz val="10"/>
      <color theme="1"/>
      <name val="Times New Roman"/>
      <family val="1"/>
      <charset val="186"/>
    </font>
    <font>
      <sz val="10"/>
      <name val="Arial"/>
      <family val="2"/>
      <charset val="186"/>
    </font>
    <font>
      <sz val="10"/>
      <name val="Times New Roman"/>
      <family val="1"/>
      <charset val="186"/>
    </font>
    <font>
      <i/>
      <sz val="10"/>
      <name val="Times New Roman"/>
      <family val="1"/>
      <charset val="186"/>
    </font>
    <font>
      <sz val="10"/>
      <color rgb="FFFF0000"/>
      <name val="Times New Roman"/>
      <family val="1"/>
      <charset val="186"/>
    </font>
    <font>
      <b/>
      <sz val="10"/>
      <color theme="1"/>
      <name val="Times New Roman"/>
      <family val="1"/>
      <charset val="186"/>
    </font>
    <font>
      <b/>
      <sz val="10"/>
      <name val="Times New Roman"/>
      <family val="1"/>
      <charset val="186"/>
    </font>
    <font>
      <b/>
      <u/>
      <sz val="10"/>
      <name val="Times New Roman"/>
      <family val="1"/>
      <charset val="186"/>
    </font>
    <font>
      <b/>
      <i/>
      <sz val="10"/>
      <name val="Times New Roman"/>
      <family val="1"/>
      <charset val="186"/>
    </font>
    <font>
      <b/>
      <sz val="12"/>
      <color theme="1"/>
      <name val="Times New Roman"/>
      <family val="1"/>
      <charset val="186"/>
    </font>
    <font>
      <sz val="10"/>
      <color theme="1"/>
      <name val="Arial"/>
      <family val="2"/>
      <charset val="186"/>
    </font>
    <font>
      <sz val="12"/>
      <name val="Times New Roman"/>
      <family val="1"/>
      <charset val="186"/>
    </font>
    <font>
      <b/>
      <sz val="12"/>
      <name val="Times New Roman"/>
      <family val="1"/>
      <charset val="186"/>
    </font>
    <font>
      <sz val="12"/>
      <color theme="1"/>
      <name val="Times New Roman"/>
      <family val="1"/>
      <charset val="186"/>
    </font>
    <font>
      <i/>
      <sz val="12"/>
      <name val="Times New Roman"/>
      <family val="1"/>
      <charset val="186"/>
    </font>
    <font>
      <sz val="10"/>
      <color rgb="FF000000"/>
      <name val="Times New Roman"/>
      <family val="1"/>
      <charset val="186"/>
    </font>
    <font>
      <i/>
      <sz val="10"/>
      <color rgb="FF7030A0"/>
      <name val="Times New Roman"/>
      <family val="1"/>
      <charset val="186"/>
    </font>
    <font>
      <b/>
      <sz val="12"/>
      <color rgb="FFC00000"/>
      <name val="Times New Roman"/>
      <family val="1"/>
      <charset val="186"/>
    </font>
    <font>
      <sz val="10"/>
      <color theme="1"/>
      <name val="Times New Roman"/>
      <family val="1"/>
    </font>
    <font>
      <sz val="12"/>
      <color rgb="FFC0000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4" fillId="0" borderId="0"/>
    <xf numFmtId="0" fontId="4" fillId="0" borderId="0" applyBorder="0"/>
    <xf numFmtId="0" fontId="13" fillId="0" borderId="0"/>
  </cellStyleXfs>
  <cellXfs count="109">
    <xf numFmtId="0" fontId="0" fillId="0" borderId="0" xfId="0"/>
    <xf numFmtId="0" fontId="2" fillId="0" borderId="0" xfId="1" applyFont="1" applyAlignment="1">
      <alignment vertical="center"/>
    </xf>
    <xf numFmtId="0" fontId="3" fillId="0" borderId="0" xfId="1" applyFont="1" applyAlignment="1">
      <alignment vertical="center" wrapText="1"/>
    </xf>
    <xf numFmtId="0" fontId="3" fillId="0" borderId="0" xfId="1" applyFont="1" applyAlignment="1">
      <alignment vertical="center"/>
    </xf>
    <xf numFmtId="0" fontId="3" fillId="0" borderId="1" xfId="1" applyFont="1" applyBorder="1" applyAlignment="1">
      <alignment vertical="center" wrapText="1"/>
    </xf>
    <xf numFmtId="0" fontId="3" fillId="0" borderId="1" xfId="1" applyFont="1" applyBorder="1" applyAlignment="1">
      <alignment vertical="center"/>
    </xf>
    <xf numFmtId="49" fontId="5" fillId="2" borderId="1" xfId="2" applyNumberFormat="1" applyFont="1" applyFill="1" applyBorder="1" applyAlignment="1">
      <alignment horizontal="justify" vertical="center" wrapText="1"/>
    </xf>
    <xf numFmtId="3" fontId="5" fillId="0" borderId="1" xfId="3" applyNumberFormat="1" applyFont="1" applyBorder="1" applyAlignment="1">
      <alignment horizontal="center" vertical="center" wrapText="1"/>
    </xf>
    <xf numFmtId="49" fontId="5" fillId="0" borderId="1" xfId="2" applyNumberFormat="1" applyFont="1" applyFill="1" applyBorder="1" applyAlignment="1">
      <alignment horizontal="left" vertical="center" wrapText="1"/>
    </xf>
    <xf numFmtId="0" fontId="7" fillId="0" borderId="1" xfId="1" applyFont="1" applyBorder="1" applyAlignment="1">
      <alignment vertical="center" wrapText="1"/>
    </xf>
    <xf numFmtId="49" fontId="5" fillId="2" borderId="1" xfId="2" applyNumberFormat="1" applyFont="1" applyFill="1" applyBorder="1" applyAlignment="1">
      <alignment horizontal="left" vertical="center" wrapText="1"/>
    </xf>
    <xf numFmtId="0" fontId="3" fillId="0" borderId="1" xfId="1" applyFont="1" applyBorder="1" applyAlignment="1">
      <alignment vertical="top" wrapText="1"/>
    </xf>
    <xf numFmtId="49" fontId="5" fillId="0" borderId="1" xfId="2" applyNumberFormat="1" applyFont="1" applyBorder="1" applyAlignment="1">
      <alignment horizontal="justify" vertical="center" wrapText="1"/>
    </xf>
    <xf numFmtId="3" fontId="2" fillId="0" borderId="0" xfId="1" applyNumberFormat="1" applyFont="1" applyAlignment="1">
      <alignment vertical="center"/>
    </xf>
    <xf numFmtId="49" fontId="5" fillId="0" borderId="1" xfId="2" applyNumberFormat="1" applyFont="1" applyFill="1" applyBorder="1" applyAlignment="1">
      <alignment horizontal="justify" vertical="center" wrapText="1"/>
    </xf>
    <xf numFmtId="3" fontId="5" fillId="0" borderId="1" xfId="3" applyNumberFormat="1" applyFont="1" applyBorder="1" applyAlignment="1">
      <alignment vertical="center" wrapText="1"/>
    </xf>
    <xf numFmtId="4" fontId="5" fillId="0" borderId="1" xfId="0" applyNumberFormat="1" applyFont="1" applyFill="1" applyBorder="1" applyAlignment="1">
      <alignment horizontal="left" vertical="center" wrapText="1"/>
    </xf>
    <xf numFmtId="4" fontId="5" fillId="0" borderId="1" xfId="0" applyNumberFormat="1" applyFont="1" applyFill="1" applyBorder="1" applyAlignment="1">
      <alignment vertical="center" wrapText="1"/>
    </xf>
    <xf numFmtId="49" fontId="5" fillId="0" borderId="1" xfId="2" applyNumberFormat="1" applyFont="1" applyFill="1" applyBorder="1" applyAlignment="1">
      <alignment vertical="center" wrapText="1"/>
    </xf>
    <xf numFmtId="3" fontId="5" fillId="0" borderId="1" xfId="3" applyNumberFormat="1" applyFont="1" applyBorder="1" applyAlignment="1">
      <alignment horizontal="center" vertical="center" wrapText="1"/>
    </xf>
    <xf numFmtId="0" fontId="3" fillId="0" borderId="0" xfId="1" applyFont="1" applyAlignment="1">
      <alignment horizontal="right" vertical="center"/>
    </xf>
    <xf numFmtId="3" fontId="5" fillId="0" borderId="1" xfId="3" applyNumberFormat="1" applyFont="1" applyBorder="1" applyAlignment="1">
      <alignment horizontal="center" vertical="center" wrapText="1"/>
    </xf>
    <xf numFmtId="3" fontId="5" fillId="0" borderId="1" xfId="2" applyNumberFormat="1" applyFont="1" applyFill="1" applyBorder="1" applyAlignment="1">
      <alignment horizontal="right" vertical="center" wrapText="1"/>
    </xf>
    <xf numFmtId="3" fontId="3" fillId="0" borderId="1" xfId="1" applyNumberFormat="1" applyFont="1" applyBorder="1" applyAlignment="1">
      <alignment horizontal="right" vertical="center"/>
    </xf>
    <xf numFmtId="3" fontId="5" fillId="0" borderId="1" xfId="2" applyNumberFormat="1" applyFont="1" applyBorder="1" applyAlignment="1">
      <alignment horizontal="right" vertical="center" wrapText="1"/>
    </xf>
    <xf numFmtId="3" fontId="5" fillId="2" borderId="1" xfId="2" applyNumberFormat="1" applyFont="1" applyFill="1" applyBorder="1" applyAlignment="1">
      <alignment horizontal="right" vertical="center" wrapText="1"/>
    </xf>
    <xf numFmtId="3" fontId="5" fillId="0" borderId="1" xfId="3" applyNumberFormat="1" applyFont="1" applyBorder="1" applyAlignment="1">
      <alignment horizontal="center" vertical="center" wrapText="1"/>
    </xf>
    <xf numFmtId="3" fontId="3" fillId="0" borderId="0" xfId="1" applyNumberFormat="1" applyFont="1" applyAlignment="1">
      <alignment horizontal="right" vertical="center"/>
    </xf>
    <xf numFmtId="3" fontId="5" fillId="0" borderId="1" xfId="3" applyNumberFormat="1" applyFont="1" applyBorder="1" applyAlignment="1">
      <alignment horizontal="center" vertical="center" wrapText="1"/>
    </xf>
    <xf numFmtId="0" fontId="16" fillId="0" borderId="0" xfId="1" applyFont="1" applyAlignment="1">
      <alignment vertical="center"/>
    </xf>
    <xf numFmtId="0" fontId="14" fillId="0" borderId="1" xfId="2" applyFont="1" applyFill="1" applyBorder="1" applyAlignment="1">
      <alignment horizontal="center" vertical="center" wrapText="1"/>
    </xf>
    <xf numFmtId="0" fontId="16" fillId="0" borderId="2" xfId="1" applyFont="1" applyFill="1" applyBorder="1" applyAlignment="1">
      <alignment horizontal="center" vertical="center" wrapText="1"/>
    </xf>
    <xf numFmtId="0" fontId="14" fillId="4" borderId="1" xfId="2" applyFont="1" applyFill="1" applyBorder="1" applyAlignment="1">
      <alignment horizontal="center" vertical="center" wrapText="1"/>
    </xf>
    <xf numFmtId="0" fontId="16" fillId="4" borderId="2" xfId="1" applyFont="1" applyFill="1" applyBorder="1" applyAlignment="1">
      <alignment horizontal="center" vertical="center" wrapText="1"/>
    </xf>
    <xf numFmtId="0" fontId="5" fillId="4" borderId="1" xfId="2" applyFont="1" applyFill="1" applyBorder="1" applyAlignment="1">
      <alignment horizontal="center" vertical="center" wrapText="1"/>
    </xf>
    <xf numFmtId="3" fontId="3" fillId="4" borderId="1" xfId="1" applyNumberFormat="1" applyFont="1" applyFill="1" applyBorder="1" applyAlignment="1">
      <alignment vertical="center" wrapText="1"/>
    </xf>
    <xf numFmtId="0" fontId="14" fillId="3" borderId="1" xfId="2" applyFont="1" applyFill="1" applyBorder="1" applyAlignment="1">
      <alignment horizontal="center" vertical="center" wrapText="1"/>
    </xf>
    <xf numFmtId="3" fontId="16" fillId="0" borderId="0" xfId="1" applyNumberFormat="1" applyFont="1" applyAlignment="1">
      <alignment vertical="center"/>
    </xf>
    <xf numFmtId="3" fontId="15" fillId="3" borderId="1" xfId="2" applyNumberFormat="1" applyFont="1" applyFill="1" applyBorder="1" applyAlignment="1">
      <alignment horizontal="center" vertical="center" wrapText="1"/>
    </xf>
    <xf numFmtId="3" fontId="15" fillId="3" borderId="1" xfId="2" applyNumberFormat="1" applyFont="1" applyFill="1" applyBorder="1" applyAlignment="1">
      <alignment horizontal="right" vertical="center" wrapText="1"/>
    </xf>
    <xf numFmtId="0" fontId="12" fillId="3" borderId="1" xfId="1" applyFont="1" applyFill="1" applyBorder="1" applyAlignment="1">
      <alignment vertical="center" wrapText="1"/>
    </xf>
    <xf numFmtId="0" fontId="12" fillId="0" borderId="0" xfId="1" applyFont="1" applyAlignment="1">
      <alignment vertical="center"/>
    </xf>
    <xf numFmtId="3" fontId="12" fillId="0" borderId="0" xfId="1" applyNumberFormat="1" applyFont="1" applyAlignment="1">
      <alignment vertical="center"/>
    </xf>
    <xf numFmtId="0" fontId="3" fillId="0" borderId="1" xfId="1" applyFont="1" applyFill="1" applyBorder="1" applyAlignment="1">
      <alignment vertical="center" wrapText="1"/>
    </xf>
    <xf numFmtId="0" fontId="5" fillId="0" borderId="1" xfId="1" applyFont="1" applyFill="1" applyBorder="1" applyAlignment="1">
      <alignment vertical="center" wrapText="1"/>
    </xf>
    <xf numFmtId="3" fontId="19" fillId="0" borderId="1" xfId="2" applyNumberFormat="1" applyFont="1" applyFill="1" applyBorder="1" applyAlignment="1">
      <alignment horizontal="right" vertical="center" wrapText="1"/>
    </xf>
    <xf numFmtId="0" fontId="16" fillId="3" borderId="1" xfId="1" applyFont="1" applyFill="1" applyBorder="1" applyAlignment="1">
      <alignment vertical="center" wrapText="1"/>
    </xf>
    <xf numFmtId="3" fontId="5" fillId="0" borderId="1" xfId="0" applyNumberFormat="1" applyFont="1" applyFill="1" applyBorder="1" applyAlignment="1">
      <alignment horizontal="right" vertical="center" wrapText="1"/>
    </xf>
    <xf numFmtId="0" fontId="18" fillId="0" borderId="1" xfId="0" applyFont="1" applyFill="1" applyBorder="1"/>
    <xf numFmtId="0" fontId="18" fillId="0" borderId="0" xfId="0" applyFont="1" applyFill="1"/>
    <xf numFmtId="3" fontId="5" fillId="0" borderId="2" xfId="0" applyNumberFormat="1" applyFont="1" applyFill="1" applyBorder="1" applyAlignment="1">
      <alignment horizontal="right" vertical="center" wrapText="1"/>
    </xf>
    <xf numFmtId="3" fontId="5" fillId="0" borderId="2" xfId="2" applyNumberFormat="1" applyFont="1" applyFill="1" applyBorder="1" applyAlignment="1">
      <alignment horizontal="right" vertical="center" wrapText="1"/>
    </xf>
    <xf numFmtId="3" fontId="19" fillId="0" borderId="1" xfId="0" applyNumberFormat="1" applyFont="1" applyFill="1" applyBorder="1" applyAlignment="1">
      <alignment horizontal="right" vertical="center" wrapText="1"/>
    </xf>
    <xf numFmtId="3" fontId="19" fillId="0" borderId="3" xfId="0" applyNumberFormat="1" applyFont="1" applyFill="1" applyBorder="1" applyAlignment="1">
      <alignment horizontal="right" vertical="center" wrapText="1"/>
    </xf>
    <xf numFmtId="3" fontId="19" fillId="0" borderId="2" xfId="0" applyNumberFormat="1" applyFont="1" applyFill="1" applyBorder="1" applyAlignment="1">
      <alignment horizontal="right" vertical="center" wrapText="1"/>
    </xf>
    <xf numFmtId="3" fontId="19" fillId="2" borderId="1" xfId="2" applyNumberFormat="1" applyFont="1" applyFill="1" applyBorder="1" applyAlignment="1">
      <alignment horizontal="right" vertical="center" wrapText="1"/>
    </xf>
    <xf numFmtId="3" fontId="19" fillId="0" borderId="1" xfId="2" applyNumberFormat="1" applyFont="1" applyBorder="1" applyAlignment="1">
      <alignment horizontal="right" vertical="center" wrapText="1"/>
    </xf>
    <xf numFmtId="3" fontId="15" fillId="4" borderId="1" xfId="2" applyNumberFormat="1" applyFont="1" applyFill="1" applyBorder="1" applyAlignment="1">
      <alignment horizontal="right" vertical="center" wrapText="1"/>
    </xf>
    <xf numFmtId="0" fontId="9" fillId="4" borderId="1" xfId="2" applyFont="1" applyFill="1" applyBorder="1" applyAlignment="1">
      <alignment horizontal="center" vertical="center" wrapText="1"/>
    </xf>
    <xf numFmtId="3" fontId="16" fillId="0" borderId="0" xfId="4" applyNumberFormat="1" applyFont="1" applyAlignment="1">
      <alignment vertical="top"/>
    </xf>
    <xf numFmtId="3" fontId="16" fillId="0" borderId="0" xfId="4" applyNumberFormat="1" applyFont="1" applyAlignment="1">
      <alignment vertical="top" wrapText="1"/>
    </xf>
    <xf numFmtId="3" fontId="3" fillId="0" borderId="0" xfId="4" applyNumberFormat="1" applyFont="1" applyAlignment="1">
      <alignment horizontal="right" vertical="top" wrapText="1"/>
    </xf>
    <xf numFmtId="3" fontId="16" fillId="0" borderId="0" xfId="4" applyNumberFormat="1" applyFont="1" applyAlignment="1">
      <alignment horizontal="center" vertical="top" wrapText="1"/>
    </xf>
    <xf numFmtId="3" fontId="21" fillId="0" borderId="0" xfId="4" applyNumberFormat="1" applyFont="1" applyAlignment="1">
      <alignment vertical="top"/>
    </xf>
    <xf numFmtId="3" fontId="5" fillId="0" borderId="1" xfId="3" applyNumberFormat="1" applyFont="1" applyBorder="1" applyAlignment="1">
      <alignment horizontal="center" vertical="center" wrapText="1"/>
    </xf>
    <xf numFmtId="3" fontId="5" fillId="0" borderId="1" xfId="3" applyNumberFormat="1" applyFont="1" applyFill="1" applyBorder="1" applyAlignment="1">
      <alignment horizontal="center" vertical="center" wrapText="1"/>
    </xf>
    <xf numFmtId="0" fontId="22" fillId="4" borderId="2" xfId="1" applyFont="1" applyFill="1" applyBorder="1" applyAlignment="1">
      <alignment horizontal="left" vertical="center" wrapText="1"/>
    </xf>
    <xf numFmtId="3" fontId="5" fillId="0" borderId="1" xfId="3" applyNumberFormat="1" applyFont="1" applyBorder="1" applyAlignment="1">
      <alignment horizontal="center" vertical="center" wrapText="1"/>
    </xf>
    <xf numFmtId="3" fontId="3" fillId="0" borderId="1" xfId="1" applyNumberFormat="1" applyFont="1" applyBorder="1" applyAlignment="1">
      <alignment vertical="center"/>
    </xf>
    <xf numFmtId="3" fontId="3" fillId="0" borderId="1" xfId="1" applyNumberFormat="1" applyFont="1" applyBorder="1" applyAlignment="1">
      <alignment vertical="center" wrapText="1"/>
    </xf>
    <xf numFmtId="3" fontId="5" fillId="0" borderId="1" xfId="3" applyNumberFormat="1" applyFont="1" applyBorder="1" applyAlignment="1">
      <alignment horizontal="center" vertical="center" wrapText="1"/>
    </xf>
    <xf numFmtId="3" fontId="5" fillId="0" borderId="1" xfId="3" applyNumberFormat="1" applyFont="1" applyBorder="1" applyAlignment="1">
      <alignment horizontal="center" vertical="center" wrapText="1"/>
    </xf>
    <xf numFmtId="3" fontId="6" fillId="0" borderId="1" xfId="2" applyNumberFormat="1" applyFont="1" applyFill="1" applyBorder="1" applyAlignment="1">
      <alignment horizontal="right" vertical="center" wrapText="1"/>
    </xf>
    <xf numFmtId="3" fontId="5" fillId="0" borderId="1" xfId="3" applyNumberFormat="1" applyFont="1" applyBorder="1" applyAlignment="1">
      <alignment horizontal="center" vertical="center" wrapText="1"/>
    </xf>
    <xf numFmtId="3" fontId="15" fillId="4" borderId="5" xfId="2" applyNumberFormat="1" applyFont="1" applyFill="1" applyBorder="1" applyAlignment="1">
      <alignment horizontal="center" vertical="center" wrapText="1"/>
    </xf>
    <xf numFmtId="3" fontId="15" fillId="4" borderId="6" xfId="2" applyNumberFormat="1" applyFont="1" applyFill="1" applyBorder="1" applyAlignment="1">
      <alignment horizontal="center" vertical="center" wrapText="1"/>
    </xf>
    <xf numFmtId="0" fontId="15" fillId="3" borderId="1" xfId="2" applyFont="1" applyFill="1" applyBorder="1" applyAlignment="1">
      <alignment horizontal="right" vertical="center" wrapText="1"/>
    </xf>
    <xf numFmtId="0" fontId="16" fillId="0" borderId="0" xfId="1" applyFont="1" applyAlignment="1">
      <alignment horizontal="right" vertical="center" wrapText="1"/>
    </xf>
    <xf numFmtId="0" fontId="16" fillId="0" borderId="0" xfId="1" applyFont="1" applyAlignment="1">
      <alignment horizontal="right" vertical="center"/>
    </xf>
    <xf numFmtId="0" fontId="12" fillId="0" borderId="0" xfId="1" applyFont="1" applyAlignment="1">
      <alignment horizontal="center" vertical="center"/>
    </xf>
    <xf numFmtId="0" fontId="9" fillId="4" borderId="1" xfId="2" applyFont="1" applyFill="1" applyBorder="1" applyAlignment="1">
      <alignment horizontal="center" vertical="center" wrapText="1"/>
    </xf>
    <xf numFmtId="0" fontId="5" fillId="4" borderId="1" xfId="2" applyFont="1" applyFill="1" applyBorder="1" applyAlignment="1">
      <alignment horizontal="center" vertical="center" wrapText="1"/>
    </xf>
    <xf numFmtId="0" fontId="15" fillId="3" borderId="5" xfId="2" applyFont="1" applyFill="1" applyBorder="1" applyAlignment="1">
      <alignment horizontal="right" vertical="center" wrapText="1"/>
    </xf>
    <xf numFmtId="0" fontId="15" fillId="3" borderId="6" xfId="2" applyFont="1" applyFill="1" applyBorder="1" applyAlignment="1">
      <alignment horizontal="right" vertical="center" wrapText="1"/>
    </xf>
    <xf numFmtId="0" fontId="15" fillId="4" borderId="1" xfId="2" applyFont="1" applyFill="1" applyBorder="1" applyAlignment="1">
      <alignment horizontal="right" vertical="center" wrapText="1"/>
    </xf>
    <xf numFmtId="0" fontId="3" fillId="0" borderId="1" xfId="1" applyFont="1" applyBorder="1" applyAlignment="1">
      <alignment horizontal="left" vertical="center" wrapText="1"/>
    </xf>
    <xf numFmtId="4" fontId="5" fillId="0" borderId="3" xfId="0" applyNumberFormat="1" applyFont="1" applyFill="1" applyBorder="1" applyAlignment="1">
      <alignment horizontal="left" vertical="center" wrapText="1"/>
    </xf>
    <xf numFmtId="4" fontId="5" fillId="0" borderId="4" xfId="0" applyNumberFormat="1" applyFont="1" applyFill="1" applyBorder="1" applyAlignment="1">
      <alignment horizontal="left" vertical="center" wrapText="1"/>
    </xf>
    <xf numFmtId="4" fontId="5" fillId="0" borderId="2" xfId="0" applyNumberFormat="1" applyFont="1" applyFill="1" applyBorder="1" applyAlignment="1">
      <alignment horizontal="left" vertical="center" wrapText="1"/>
    </xf>
    <xf numFmtId="0" fontId="20" fillId="4" borderId="5" xfId="2" applyFont="1" applyFill="1" applyBorder="1" applyAlignment="1">
      <alignment horizontal="center" vertical="center" wrapText="1"/>
    </xf>
    <xf numFmtId="0" fontId="20" fillId="4" borderId="6" xfId="2" applyFont="1" applyFill="1" applyBorder="1" applyAlignment="1">
      <alignment horizontal="center" vertical="center" wrapText="1"/>
    </xf>
    <xf numFmtId="3" fontId="20" fillId="4" borderId="5" xfId="2" applyNumberFormat="1" applyFont="1" applyFill="1" applyBorder="1" applyAlignment="1">
      <alignment horizontal="center" vertical="center" wrapText="1"/>
    </xf>
    <xf numFmtId="3" fontId="20" fillId="4" borderId="6" xfId="2" applyNumberFormat="1" applyFont="1" applyFill="1" applyBorder="1" applyAlignment="1">
      <alignment horizontal="center" vertical="center" wrapText="1"/>
    </xf>
    <xf numFmtId="0" fontId="9" fillId="4" borderId="1" xfId="3" applyFont="1" applyFill="1" applyBorder="1" applyAlignment="1">
      <alignment horizontal="center" vertical="center" wrapText="1"/>
    </xf>
    <xf numFmtId="0" fontId="3" fillId="0" borderId="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2" xfId="1" applyFont="1" applyFill="1" applyBorder="1" applyAlignment="1">
      <alignment horizontal="left" vertical="center" wrapText="1"/>
    </xf>
    <xf numFmtId="3" fontId="15" fillId="0" borderId="5" xfId="2" applyNumberFormat="1" applyFont="1" applyFill="1" applyBorder="1" applyAlignment="1">
      <alignment horizontal="center" vertical="center" wrapText="1"/>
    </xf>
    <xf numFmtId="3" fontId="15" fillId="0" borderId="6" xfId="2" applyNumberFormat="1" applyFont="1" applyFill="1" applyBorder="1" applyAlignment="1">
      <alignment horizontal="center" vertical="center" wrapText="1"/>
    </xf>
    <xf numFmtId="0" fontId="3" fillId="4" borderId="3" xfId="1" applyFont="1" applyFill="1" applyBorder="1" applyAlignment="1">
      <alignment horizontal="center" vertical="center" wrapText="1"/>
    </xf>
    <xf numFmtId="0" fontId="3" fillId="4" borderId="2" xfId="1" applyFont="1" applyFill="1" applyBorder="1" applyAlignment="1">
      <alignment horizontal="center" vertical="center" wrapText="1"/>
    </xf>
    <xf numFmtId="0" fontId="15" fillId="0" borderId="5" xfId="2" applyFont="1" applyFill="1" applyBorder="1" applyAlignment="1">
      <alignment horizontal="left" vertical="center" wrapText="1"/>
    </xf>
    <xf numFmtId="0" fontId="15" fillId="0" borderId="6" xfId="2" applyFont="1" applyFill="1" applyBorder="1" applyAlignment="1">
      <alignment horizontal="left" vertical="center" wrapText="1"/>
    </xf>
    <xf numFmtId="0" fontId="15" fillId="0" borderId="5" xfId="2" applyFont="1" applyFill="1" applyBorder="1" applyAlignment="1">
      <alignment horizontal="center" vertical="center" wrapText="1"/>
    </xf>
    <xf numFmtId="0" fontId="15" fillId="0" borderId="6" xfId="2" applyFont="1" applyFill="1" applyBorder="1" applyAlignment="1">
      <alignment horizontal="center" vertical="center" wrapText="1"/>
    </xf>
    <xf numFmtId="0" fontId="17" fillId="0" borderId="5" xfId="2" applyFont="1" applyFill="1" applyBorder="1" applyAlignment="1">
      <alignment horizontal="center" vertical="center" wrapText="1"/>
    </xf>
    <xf numFmtId="0" fontId="17" fillId="0" borderId="6" xfId="2" applyFont="1" applyFill="1" applyBorder="1" applyAlignment="1">
      <alignment horizontal="center" vertical="center" wrapText="1"/>
    </xf>
    <xf numFmtId="0" fontId="15" fillId="4" borderId="5" xfId="2" applyFont="1" applyFill="1" applyBorder="1" applyAlignment="1">
      <alignment horizontal="left" vertical="center" wrapText="1"/>
    </xf>
    <xf numFmtId="0" fontId="15" fillId="4" borderId="6" xfId="2" applyFont="1" applyFill="1" applyBorder="1" applyAlignment="1">
      <alignment horizontal="left" vertical="center" wrapText="1"/>
    </xf>
  </cellXfs>
  <cellStyles count="5">
    <cellStyle name="Normal" xfId="0" builtinId="0"/>
    <cellStyle name="Normal 2" xfId="4"/>
    <cellStyle name="Normal 2 16" xfId="2"/>
    <cellStyle name="Normal 5" xfId="1"/>
    <cellStyle name="Normal_Sheet1 2" xfId="3"/>
  </cellStyles>
  <dxfs count="2">
    <dxf>
      <font>
        <color theme="0"/>
      </font>
    </dxf>
    <dxf>
      <font>
        <color theme="0" tint="-4.9989318521683403E-2"/>
      </font>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121"/>
  <sheetViews>
    <sheetView tabSelected="1" zoomScale="80" zoomScaleNormal="80" workbookViewId="0">
      <selection activeCell="H8" sqref="H8"/>
    </sheetView>
  </sheetViews>
  <sheetFormatPr defaultRowHeight="15" x14ac:dyDescent="0.2"/>
  <cols>
    <col min="1" max="1" width="9.140625" style="3"/>
    <col min="2" max="2" width="57.7109375" style="3" customWidth="1"/>
    <col min="3" max="3" width="45.85546875" style="3" customWidth="1"/>
    <col min="4" max="5" width="16.5703125" style="20" customWidth="1"/>
    <col min="6" max="6" width="52.28515625" style="2" customWidth="1"/>
    <col min="7" max="7" width="14.7109375" style="13" customWidth="1"/>
    <col min="8" max="8" width="15.5703125" style="1" customWidth="1"/>
    <col min="9" max="16384" width="9.140625" style="1"/>
  </cols>
  <sheetData>
    <row r="1" spans="1:7" ht="41.25" customHeight="1" x14ac:dyDescent="0.2">
      <c r="C1" s="77" t="s">
        <v>63</v>
      </c>
      <c r="D1" s="78"/>
      <c r="E1" s="78"/>
      <c r="F1" s="78"/>
    </row>
    <row r="2" spans="1:7" x14ac:dyDescent="0.2">
      <c r="D2" s="27"/>
    </row>
    <row r="3" spans="1:7" ht="27" customHeight="1" x14ac:dyDescent="0.2">
      <c r="A3" s="79" t="s">
        <v>52</v>
      </c>
      <c r="B3" s="79"/>
      <c r="C3" s="79"/>
      <c r="D3" s="79"/>
      <c r="E3" s="79"/>
      <c r="F3" s="79"/>
    </row>
    <row r="5" spans="1:7" ht="31.5" customHeight="1" x14ac:dyDescent="0.2">
      <c r="A5" s="93" t="s">
        <v>51</v>
      </c>
      <c r="B5" s="80" t="s">
        <v>50</v>
      </c>
      <c r="C5" s="80" t="s">
        <v>84</v>
      </c>
      <c r="D5" s="80" t="s">
        <v>85</v>
      </c>
      <c r="E5" s="81"/>
      <c r="F5" s="99"/>
    </row>
    <row r="6" spans="1:7" ht="23.25" customHeight="1" x14ac:dyDescent="0.2">
      <c r="A6" s="81"/>
      <c r="B6" s="81"/>
      <c r="C6" s="80"/>
      <c r="D6" s="58" t="s">
        <v>49</v>
      </c>
      <c r="E6" s="58" t="s">
        <v>48</v>
      </c>
      <c r="F6" s="100"/>
    </row>
    <row r="7" spans="1:7" s="29" customFormat="1" ht="36.75" customHeight="1" x14ac:dyDescent="0.2">
      <c r="A7" s="30"/>
      <c r="B7" s="101" t="s">
        <v>64</v>
      </c>
      <c r="C7" s="102"/>
      <c r="D7" s="97">
        <v>471000000</v>
      </c>
      <c r="E7" s="98"/>
      <c r="F7" s="31"/>
      <c r="G7" s="37"/>
    </row>
    <row r="8" spans="1:7" s="29" customFormat="1" ht="12.75" customHeight="1" x14ac:dyDescent="0.2">
      <c r="A8" s="30"/>
      <c r="B8" s="105" t="s">
        <v>65</v>
      </c>
      <c r="C8" s="106"/>
      <c r="D8" s="97"/>
      <c r="E8" s="98"/>
      <c r="F8" s="31"/>
      <c r="G8" s="37"/>
    </row>
    <row r="9" spans="1:7" ht="36" customHeight="1" x14ac:dyDescent="0.2">
      <c r="A9" s="30"/>
      <c r="B9" s="101" t="s">
        <v>66</v>
      </c>
      <c r="C9" s="102"/>
      <c r="D9" s="97">
        <v>70430000</v>
      </c>
      <c r="E9" s="98"/>
      <c r="F9" s="31"/>
    </row>
    <row r="10" spans="1:7" ht="30" customHeight="1" x14ac:dyDescent="0.2">
      <c r="A10" s="30"/>
      <c r="B10" s="103" t="s">
        <v>104</v>
      </c>
      <c r="C10" s="104"/>
      <c r="D10" s="97">
        <f>D7-D9</f>
        <v>400570000</v>
      </c>
      <c r="E10" s="98"/>
      <c r="F10" s="31"/>
    </row>
    <row r="11" spans="1:7" ht="41.25" customHeight="1" x14ac:dyDescent="0.2">
      <c r="A11" s="32"/>
      <c r="B11" s="107" t="s">
        <v>67</v>
      </c>
      <c r="C11" s="108"/>
      <c r="D11" s="74">
        <f>D13+E13</f>
        <v>448283369</v>
      </c>
      <c r="E11" s="75"/>
      <c r="F11" s="33"/>
    </row>
    <row r="12" spans="1:7" ht="97.5" customHeight="1" x14ac:dyDescent="0.2">
      <c r="A12" s="32"/>
      <c r="B12" s="89" t="s">
        <v>105</v>
      </c>
      <c r="C12" s="90"/>
      <c r="D12" s="91">
        <f>D11-D10</f>
        <v>47713369</v>
      </c>
      <c r="E12" s="92"/>
      <c r="F12" s="66" t="s">
        <v>116</v>
      </c>
    </row>
    <row r="13" spans="1:7" ht="25.5" customHeight="1" x14ac:dyDescent="0.2">
      <c r="A13" s="34"/>
      <c r="B13" s="84" t="s">
        <v>106</v>
      </c>
      <c r="C13" s="84"/>
      <c r="D13" s="57">
        <f>D14+D16+D24+D36+D43+D72+D78+D88+D108</f>
        <v>321805232</v>
      </c>
      <c r="E13" s="57">
        <f>E14+E16+E24+E36+E43+E72+E78+E88+E108</f>
        <v>126478137</v>
      </c>
      <c r="F13" s="35"/>
    </row>
    <row r="14" spans="1:7" ht="25.5" customHeight="1" x14ac:dyDescent="0.2">
      <c r="A14" s="38"/>
      <c r="B14" s="76" t="s">
        <v>119</v>
      </c>
      <c r="C14" s="76"/>
      <c r="D14" s="39">
        <f>D15</f>
        <v>0</v>
      </c>
      <c r="E14" s="39">
        <f>E15</f>
        <v>247905</v>
      </c>
      <c r="F14" s="40"/>
    </row>
    <row r="15" spans="1:7" ht="37.5" customHeight="1" x14ac:dyDescent="0.2">
      <c r="A15" s="73">
        <f>1</f>
        <v>1</v>
      </c>
      <c r="B15" s="14" t="s">
        <v>120</v>
      </c>
      <c r="C15" s="8" t="s">
        <v>121</v>
      </c>
      <c r="D15" s="22"/>
      <c r="E15" s="22">
        <v>247905</v>
      </c>
      <c r="F15" s="43"/>
    </row>
    <row r="16" spans="1:7" ht="25.5" customHeight="1" x14ac:dyDescent="0.2">
      <c r="A16" s="38"/>
      <c r="B16" s="76" t="s">
        <v>110</v>
      </c>
      <c r="C16" s="76"/>
      <c r="D16" s="39">
        <f>D17+D21+D22+D23</f>
        <v>211000</v>
      </c>
      <c r="E16" s="39">
        <f>E17+E21+E22+E23</f>
        <v>5288050</v>
      </c>
      <c r="F16" s="40"/>
    </row>
    <row r="17" spans="1:7" ht="33" customHeight="1" x14ac:dyDescent="0.2">
      <c r="A17" s="70">
        <f>A15+1</f>
        <v>2</v>
      </c>
      <c r="B17" s="14" t="s">
        <v>112</v>
      </c>
      <c r="C17" s="8"/>
      <c r="D17" s="22">
        <f>SUM(D18:D20)</f>
        <v>211000</v>
      </c>
      <c r="E17" s="22">
        <f>SUM(E18:E19)</f>
        <v>2539000</v>
      </c>
      <c r="F17" s="43"/>
    </row>
    <row r="18" spans="1:7" x14ac:dyDescent="0.2">
      <c r="A18" s="70"/>
      <c r="B18" s="14"/>
      <c r="C18" s="8" t="s">
        <v>111</v>
      </c>
      <c r="D18" s="72"/>
      <c r="E18" s="45">
        <f>35000+1223200</f>
        <v>1258200</v>
      </c>
      <c r="F18" s="43"/>
    </row>
    <row r="19" spans="1:7" x14ac:dyDescent="0.2">
      <c r="A19" s="70"/>
      <c r="B19" s="14"/>
      <c r="C19" s="8" t="s">
        <v>39</v>
      </c>
      <c r="D19" s="72"/>
      <c r="E19" s="45">
        <f>141000+1139800</f>
        <v>1280800</v>
      </c>
      <c r="F19" s="43"/>
    </row>
    <row r="20" spans="1:7" ht="27" customHeight="1" x14ac:dyDescent="0.2">
      <c r="A20" s="71"/>
      <c r="B20" s="14"/>
      <c r="C20" s="8" t="s">
        <v>5</v>
      </c>
      <c r="D20" s="45">
        <f>52000+159000</f>
        <v>211000</v>
      </c>
      <c r="E20" s="45"/>
      <c r="F20" s="43"/>
    </row>
    <row r="21" spans="1:7" ht="25.5" x14ac:dyDescent="0.2">
      <c r="A21" s="70">
        <f>A17+1</f>
        <v>3</v>
      </c>
      <c r="B21" s="14" t="s">
        <v>113</v>
      </c>
      <c r="C21" s="8" t="s">
        <v>111</v>
      </c>
      <c r="D21" s="22"/>
      <c r="E21" s="22">
        <v>740000</v>
      </c>
      <c r="F21" s="43"/>
    </row>
    <row r="22" spans="1:7" x14ac:dyDescent="0.2">
      <c r="A22" s="70">
        <f>A21+1</f>
        <v>4</v>
      </c>
      <c r="B22" s="14" t="s">
        <v>114</v>
      </c>
      <c r="C22" s="8" t="s">
        <v>39</v>
      </c>
      <c r="D22" s="22"/>
      <c r="E22" s="22">
        <v>1120550</v>
      </c>
      <c r="F22" s="43"/>
    </row>
    <row r="23" spans="1:7" x14ac:dyDescent="0.2">
      <c r="A23" s="70">
        <f>A22+1</f>
        <v>5</v>
      </c>
      <c r="B23" s="14" t="s">
        <v>115</v>
      </c>
      <c r="C23" s="8" t="s">
        <v>111</v>
      </c>
      <c r="D23" s="22"/>
      <c r="E23" s="22">
        <v>888500</v>
      </c>
      <c r="F23" s="43"/>
    </row>
    <row r="24" spans="1:7" s="41" customFormat="1" ht="26.25" customHeight="1" x14ac:dyDescent="0.2">
      <c r="A24" s="38"/>
      <c r="B24" s="76" t="s">
        <v>47</v>
      </c>
      <c r="C24" s="76"/>
      <c r="D24" s="39">
        <f>D25+D26+D27+D30+D33+D34</f>
        <v>211145000</v>
      </c>
      <c r="E24" s="39">
        <f>E25+E26+E27+E30+E33+E34+E35</f>
        <v>1848380</v>
      </c>
      <c r="F24" s="40"/>
      <c r="G24" s="42"/>
    </row>
    <row r="25" spans="1:7" ht="102" customHeight="1" x14ac:dyDescent="0.2">
      <c r="A25" s="7">
        <f>A23+1</f>
        <v>6</v>
      </c>
      <c r="B25" s="14" t="s">
        <v>46</v>
      </c>
      <c r="C25" s="8" t="s">
        <v>5</v>
      </c>
      <c r="D25" s="22">
        <v>50000000</v>
      </c>
      <c r="E25" s="22"/>
      <c r="F25" s="43" t="s">
        <v>45</v>
      </c>
    </row>
    <row r="26" spans="1:7" ht="195" customHeight="1" x14ac:dyDescent="0.2">
      <c r="A26" s="7">
        <f t="shared" ref="A26" si="0">A25+1</f>
        <v>7</v>
      </c>
      <c r="B26" s="14" t="s">
        <v>44</v>
      </c>
      <c r="C26" s="8" t="s">
        <v>43</v>
      </c>
      <c r="D26" s="22">
        <v>90000000</v>
      </c>
      <c r="E26" s="22"/>
      <c r="F26" s="43" t="s">
        <v>117</v>
      </c>
    </row>
    <row r="27" spans="1:7" ht="26.25" customHeight="1" x14ac:dyDescent="0.2">
      <c r="A27" s="19">
        <f>A26+1</f>
        <v>8</v>
      </c>
      <c r="B27" s="14" t="s">
        <v>42</v>
      </c>
      <c r="C27" s="8"/>
      <c r="D27" s="22">
        <f>SUM(D28:D29)</f>
        <v>45000</v>
      </c>
      <c r="E27" s="22">
        <f>SUM(E28:E29)</f>
        <v>45000</v>
      </c>
      <c r="F27" s="94" t="s">
        <v>108</v>
      </c>
    </row>
    <row r="28" spans="1:7" ht="24.75" customHeight="1" x14ac:dyDescent="0.2">
      <c r="A28" s="26"/>
      <c r="B28" s="14"/>
      <c r="C28" s="8" t="s">
        <v>41</v>
      </c>
      <c r="D28" s="45"/>
      <c r="E28" s="45">
        <v>45000</v>
      </c>
      <c r="F28" s="95"/>
    </row>
    <row r="29" spans="1:7" ht="45" customHeight="1" x14ac:dyDescent="0.2">
      <c r="A29" s="26"/>
      <c r="B29" s="14"/>
      <c r="C29" s="8" t="s">
        <v>5</v>
      </c>
      <c r="D29" s="45">
        <v>45000</v>
      </c>
      <c r="E29" s="45"/>
      <c r="F29" s="96"/>
    </row>
    <row r="30" spans="1:7" ht="42.75" customHeight="1" x14ac:dyDescent="0.2">
      <c r="A30" s="19">
        <f>A27+1</f>
        <v>9</v>
      </c>
      <c r="B30" s="14" t="s">
        <v>40</v>
      </c>
      <c r="C30" s="8"/>
      <c r="D30" s="22">
        <f>D31+D32</f>
        <v>100000</v>
      </c>
      <c r="E30" s="22">
        <f>E31</f>
        <v>200000</v>
      </c>
      <c r="F30" s="94" t="s">
        <v>53</v>
      </c>
    </row>
    <row r="31" spans="1:7" ht="18" customHeight="1" x14ac:dyDescent="0.2">
      <c r="A31" s="26"/>
      <c r="B31" s="14"/>
      <c r="C31" s="8" t="s">
        <v>39</v>
      </c>
      <c r="D31" s="45"/>
      <c r="E31" s="45">
        <v>200000</v>
      </c>
      <c r="F31" s="95"/>
    </row>
    <row r="32" spans="1:7" ht="34.5" customHeight="1" x14ac:dyDescent="0.2">
      <c r="A32" s="26"/>
      <c r="B32" s="14"/>
      <c r="C32" s="8" t="s">
        <v>5</v>
      </c>
      <c r="D32" s="45">
        <v>100000</v>
      </c>
      <c r="E32" s="45"/>
      <c r="F32" s="96"/>
    </row>
    <row r="33" spans="1:7" ht="276.75" customHeight="1" x14ac:dyDescent="0.2">
      <c r="A33" s="19">
        <f>A30+1</f>
        <v>10</v>
      </c>
      <c r="B33" s="14" t="s">
        <v>38</v>
      </c>
      <c r="C33" s="8" t="s">
        <v>5</v>
      </c>
      <c r="D33" s="22">
        <v>20000000</v>
      </c>
      <c r="E33" s="22"/>
      <c r="F33" s="44" t="s">
        <v>55</v>
      </c>
    </row>
    <row r="34" spans="1:7" ht="117" customHeight="1" x14ac:dyDescent="0.2">
      <c r="A34" s="21">
        <f>A33+1</f>
        <v>11</v>
      </c>
      <c r="B34" s="14" t="s">
        <v>37</v>
      </c>
      <c r="C34" s="8" t="s">
        <v>5</v>
      </c>
      <c r="D34" s="22">
        <v>51000000</v>
      </c>
      <c r="E34" s="22"/>
      <c r="F34" s="43" t="s">
        <v>54</v>
      </c>
    </row>
    <row r="35" spans="1:7" ht="151.5" customHeight="1" x14ac:dyDescent="0.2">
      <c r="A35" s="7">
        <f>A34+1</f>
        <v>12</v>
      </c>
      <c r="B35" s="14" t="s">
        <v>36</v>
      </c>
      <c r="C35" s="8" t="s">
        <v>35</v>
      </c>
      <c r="D35" s="22"/>
      <c r="E35" s="22">
        <v>1603380</v>
      </c>
      <c r="F35" s="43" t="s">
        <v>107</v>
      </c>
    </row>
    <row r="36" spans="1:7" s="29" customFormat="1" ht="27" customHeight="1" x14ac:dyDescent="0.2">
      <c r="A36" s="36"/>
      <c r="B36" s="76" t="s">
        <v>34</v>
      </c>
      <c r="C36" s="76"/>
      <c r="D36" s="39">
        <f>D37+D40</f>
        <v>80087</v>
      </c>
      <c r="E36" s="39">
        <f>E37+E40</f>
        <v>7419913</v>
      </c>
      <c r="F36" s="46"/>
      <c r="G36" s="37"/>
    </row>
    <row r="37" spans="1:7" ht="38.25" x14ac:dyDescent="0.2">
      <c r="A37" s="73">
        <f>A35+1</f>
        <v>13</v>
      </c>
      <c r="B37" s="18" t="s">
        <v>33</v>
      </c>
      <c r="C37" s="5"/>
      <c r="D37" s="23">
        <f>SUM(D38:D39)</f>
        <v>0</v>
      </c>
      <c r="E37" s="23">
        <f>SUM(E38:E39)</f>
        <v>6000000</v>
      </c>
      <c r="F37" s="4"/>
    </row>
    <row r="38" spans="1:7" ht="35.25" customHeight="1" x14ac:dyDescent="0.2">
      <c r="A38" s="15"/>
      <c r="B38" s="18"/>
      <c r="C38" s="8" t="s">
        <v>68</v>
      </c>
      <c r="D38" s="45"/>
      <c r="E38" s="45">
        <v>2800000</v>
      </c>
      <c r="F38" s="4"/>
    </row>
    <row r="39" spans="1:7" ht="23.25" customHeight="1" x14ac:dyDescent="0.2">
      <c r="A39" s="15"/>
      <c r="B39" s="18"/>
      <c r="C39" s="8" t="s">
        <v>69</v>
      </c>
      <c r="D39" s="45"/>
      <c r="E39" s="45">
        <v>3200000</v>
      </c>
      <c r="F39" s="4"/>
    </row>
    <row r="40" spans="1:7" ht="31.5" customHeight="1" x14ac:dyDescent="0.2">
      <c r="A40" s="7">
        <f>A37+1</f>
        <v>14</v>
      </c>
      <c r="B40" s="14" t="s">
        <v>32</v>
      </c>
      <c r="C40" s="8"/>
      <c r="D40" s="22">
        <f>SUM(D41:D42)</f>
        <v>80087</v>
      </c>
      <c r="E40" s="22">
        <f>SUM(E41:E42)</f>
        <v>1419913</v>
      </c>
      <c r="F40" s="4"/>
    </row>
    <row r="41" spans="1:7" ht="31.5" customHeight="1" x14ac:dyDescent="0.2">
      <c r="A41" s="28"/>
      <c r="B41" s="14"/>
      <c r="C41" s="8" t="s">
        <v>70</v>
      </c>
      <c r="D41" s="45"/>
      <c r="E41" s="45">
        <v>1419913</v>
      </c>
      <c r="F41" s="4"/>
    </row>
    <row r="42" spans="1:7" ht="31.5" customHeight="1" x14ac:dyDescent="0.2">
      <c r="A42" s="28"/>
      <c r="B42" s="14"/>
      <c r="C42" s="8" t="s">
        <v>5</v>
      </c>
      <c r="D42" s="45">
        <v>80087</v>
      </c>
      <c r="E42" s="45"/>
      <c r="F42" s="4"/>
    </row>
    <row r="43" spans="1:7" s="29" customFormat="1" ht="25.5" customHeight="1" x14ac:dyDescent="0.2">
      <c r="A43" s="38"/>
      <c r="B43" s="76" t="s">
        <v>31</v>
      </c>
      <c r="C43" s="76"/>
      <c r="D43" s="39">
        <f>D44+D47+D48+D51+D54+D71</f>
        <v>15297035</v>
      </c>
      <c r="E43" s="39">
        <f>E44+E47+E48+E51+E54+E71</f>
        <v>16784165</v>
      </c>
      <c r="F43" s="40"/>
      <c r="G43" s="37"/>
    </row>
    <row r="44" spans="1:7" ht="33.75" customHeight="1" x14ac:dyDescent="0.2">
      <c r="A44" s="28">
        <f>A40+1</f>
        <v>15</v>
      </c>
      <c r="B44" s="14" t="s">
        <v>30</v>
      </c>
      <c r="C44" s="8"/>
      <c r="D44" s="22">
        <f>D45+D46</f>
        <v>200000</v>
      </c>
      <c r="E44" s="22">
        <f>E45+E46</f>
        <v>2800000</v>
      </c>
      <c r="F44" s="4"/>
    </row>
    <row r="45" spans="1:7" ht="33.75" customHeight="1" x14ac:dyDescent="0.2">
      <c r="A45" s="28"/>
      <c r="B45" s="14"/>
      <c r="C45" s="8" t="s">
        <v>5</v>
      </c>
      <c r="D45" s="45">
        <v>200000</v>
      </c>
      <c r="E45" s="45"/>
      <c r="F45" s="4"/>
    </row>
    <row r="46" spans="1:7" ht="33.75" customHeight="1" x14ac:dyDescent="0.2">
      <c r="A46" s="28"/>
      <c r="B46" s="14"/>
      <c r="C46" s="8" t="s">
        <v>29</v>
      </c>
      <c r="D46" s="45"/>
      <c r="E46" s="45">
        <v>2800000</v>
      </c>
      <c r="F46" s="4"/>
    </row>
    <row r="47" spans="1:7" ht="68.25" customHeight="1" x14ac:dyDescent="0.2">
      <c r="A47" s="28">
        <f>A44+1</f>
        <v>16</v>
      </c>
      <c r="B47" s="14" t="s">
        <v>28</v>
      </c>
      <c r="C47" s="8" t="s">
        <v>5</v>
      </c>
      <c r="D47" s="23">
        <v>5000000</v>
      </c>
      <c r="E47" s="22"/>
      <c r="F47" s="16" t="s">
        <v>27</v>
      </c>
    </row>
    <row r="48" spans="1:7" ht="52.5" customHeight="1" x14ac:dyDescent="0.2">
      <c r="A48" s="28">
        <f>A47+1</f>
        <v>17</v>
      </c>
      <c r="B48" s="14" t="s">
        <v>26</v>
      </c>
      <c r="C48" s="8"/>
      <c r="D48" s="47">
        <f>D49+D50</f>
        <v>2455983</v>
      </c>
      <c r="E48" s="47">
        <f>E49+E50</f>
        <v>8745360</v>
      </c>
      <c r="F48" s="86" t="s">
        <v>118</v>
      </c>
    </row>
    <row r="49" spans="1:6" ht="33.75" customHeight="1" x14ac:dyDescent="0.2">
      <c r="A49" s="28"/>
      <c r="B49" s="14"/>
      <c r="C49" s="8" t="s">
        <v>5</v>
      </c>
      <c r="D49" s="52">
        <v>2455983</v>
      </c>
      <c r="E49" s="52"/>
      <c r="F49" s="87"/>
    </row>
    <row r="50" spans="1:6" ht="33.75" customHeight="1" x14ac:dyDescent="0.2">
      <c r="A50" s="28"/>
      <c r="B50" s="14"/>
      <c r="C50" s="8" t="s">
        <v>71</v>
      </c>
      <c r="D50" s="52"/>
      <c r="E50" s="52">
        <v>8745360</v>
      </c>
      <c r="F50" s="87"/>
    </row>
    <row r="51" spans="1:6" ht="40.5" customHeight="1" x14ac:dyDescent="0.2">
      <c r="A51" s="28">
        <f>A48+1</f>
        <v>18</v>
      </c>
      <c r="B51" s="14" t="s">
        <v>61</v>
      </c>
      <c r="C51" s="8"/>
      <c r="D51" s="47">
        <f>D52+D53</f>
        <v>1631052</v>
      </c>
      <c r="E51" s="47">
        <f>E52+E53</f>
        <v>2178805</v>
      </c>
      <c r="F51" s="87"/>
    </row>
    <row r="52" spans="1:6" ht="33.75" customHeight="1" x14ac:dyDescent="0.2">
      <c r="A52" s="28"/>
      <c r="B52" s="14"/>
      <c r="C52" s="8" t="s">
        <v>5</v>
      </c>
      <c r="D52" s="52">
        <v>1631052</v>
      </c>
      <c r="E52" s="52"/>
      <c r="F52" s="87"/>
    </row>
    <row r="53" spans="1:6" ht="33.75" customHeight="1" x14ac:dyDescent="0.2">
      <c r="A53" s="28"/>
      <c r="B53" s="14"/>
      <c r="C53" s="8" t="s">
        <v>72</v>
      </c>
      <c r="D53" s="52"/>
      <c r="E53" s="52">
        <v>2178805</v>
      </c>
      <c r="F53" s="87"/>
    </row>
    <row r="54" spans="1:6" ht="53.25" customHeight="1" x14ac:dyDescent="0.2">
      <c r="A54" s="28">
        <f>A51+1</f>
        <v>19</v>
      </c>
      <c r="B54" s="14" t="s">
        <v>83</v>
      </c>
      <c r="C54" s="8"/>
      <c r="D54" s="47">
        <f>D55+D59+D62+D68+D65</f>
        <v>2040000</v>
      </c>
      <c r="E54" s="47">
        <f>E55+E59+E62+E68+E65</f>
        <v>3060000</v>
      </c>
      <c r="F54" s="87"/>
    </row>
    <row r="55" spans="1:6" ht="33.75" customHeight="1" x14ac:dyDescent="0.2">
      <c r="A55" s="28"/>
      <c r="B55" s="14" t="s">
        <v>73</v>
      </c>
      <c r="C55" s="8"/>
      <c r="D55" s="47">
        <f>D56+D57+D58</f>
        <v>1440928</v>
      </c>
      <c r="E55" s="47">
        <f>E56+E57+E58</f>
        <v>2161390</v>
      </c>
      <c r="F55" s="87"/>
    </row>
    <row r="56" spans="1:6" ht="33.75" customHeight="1" x14ac:dyDescent="0.2">
      <c r="A56" s="28"/>
      <c r="B56" s="14"/>
      <c r="C56" s="8" t="s">
        <v>5</v>
      </c>
      <c r="D56" s="52">
        <v>1440928</v>
      </c>
      <c r="E56" s="52"/>
      <c r="F56" s="87"/>
    </row>
    <row r="57" spans="1:6" ht="33.75" customHeight="1" x14ac:dyDescent="0.2">
      <c r="A57" s="28"/>
      <c r="B57" s="14"/>
      <c r="C57" s="8" t="s">
        <v>74</v>
      </c>
      <c r="D57" s="52"/>
      <c r="E57" s="52">
        <v>1855045</v>
      </c>
      <c r="F57" s="87"/>
    </row>
    <row r="58" spans="1:6" x14ac:dyDescent="0.2">
      <c r="A58" s="28"/>
      <c r="B58" s="14"/>
      <c r="C58" s="48" t="s">
        <v>75</v>
      </c>
      <c r="D58" s="52"/>
      <c r="E58" s="52">
        <v>306345</v>
      </c>
      <c r="F58" s="87"/>
    </row>
    <row r="59" spans="1:6" x14ac:dyDescent="0.2">
      <c r="A59" s="28"/>
      <c r="B59" s="14" t="s">
        <v>76</v>
      </c>
      <c r="C59" s="49"/>
      <c r="D59" s="47">
        <f>D60+D61</f>
        <v>202745</v>
      </c>
      <c r="E59" s="47">
        <f>E60+E61</f>
        <v>304118</v>
      </c>
      <c r="F59" s="87"/>
    </row>
    <row r="60" spans="1:6" ht="31.5" customHeight="1" x14ac:dyDescent="0.2">
      <c r="A60" s="28"/>
      <c r="B60" s="14"/>
      <c r="C60" s="8" t="s">
        <v>5</v>
      </c>
      <c r="D60" s="52">
        <v>202745</v>
      </c>
      <c r="E60" s="52"/>
      <c r="F60" s="87"/>
    </row>
    <row r="61" spans="1:6" x14ac:dyDescent="0.2">
      <c r="A61" s="28"/>
      <c r="B61" s="14"/>
      <c r="C61" s="48" t="s">
        <v>77</v>
      </c>
      <c r="D61" s="52"/>
      <c r="E61" s="52">
        <v>304118</v>
      </c>
      <c r="F61" s="87"/>
    </row>
    <row r="62" spans="1:6" x14ac:dyDescent="0.2">
      <c r="A62" s="28"/>
      <c r="B62" s="14" t="s">
        <v>78</v>
      </c>
      <c r="C62" s="48"/>
      <c r="D62" s="47">
        <f>D63+D64</f>
        <v>257064</v>
      </c>
      <c r="E62" s="47">
        <f>E63+E64</f>
        <v>385596</v>
      </c>
      <c r="F62" s="87"/>
    </row>
    <row r="63" spans="1:6" ht="33" customHeight="1" x14ac:dyDescent="0.2">
      <c r="A63" s="28"/>
      <c r="B63" s="14"/>
      <c r="C63" s="8" t="s">
        <v>5</v>
      </c>
      <c r="D63" s="53">
        <v>257064</v>
      </c>
      <c r="E63" s="52"/>
      <c r="F63" s="87"/>
    </row>
    <row r="64" spans="1:6" ht="23.25" customHeight="1" x14ac:dyDescent="0.2">
      <c r="A64" s="28"/>
      <c r="B64" s="14"/>
      <c r="C64" s="8" t="s">
        <v>79</v>
      </c>
      <c r="D64" s="52"/>
      <c r="E64" s="52">
        <v>385596</v>
      </c>
      <c r="F64" s="87"/>
    </row>
    <row r="65" spans="1:7" x14ac:dyDescent="0.2">
      <c r="A65" s="28"/>
      <c r="B65" s="14" t="s">
        <v>80</v>
      </c>
      <c r="C65" s="8"/>
      <c r="D65" s="50">
        <f>D66+D67</f>
        <v>137612</v>
      </c>
      <c r="E65" s="50">
        <f>E66+E67</f>
        <v>206419</v>
      </c>
      <c r="F65" s="87"/>
    </row>
    <row r="66" spans="1:7" ht="29.25" customHeight="1" x14ac:dyDescent="0.2">
      <c r="A66" s="28"/>
      <c r="B66" s="14"/>
      <c r="C66" s="8" t="s">
        <v>5</v>
      </c>
      <c r="D66" s="54">
        <v>137612</v>
      </c>
      <c r="E66" s="54"/>
      <c r="F66" s="87"/>
    </row>
    <row r="67" spans="1:7" x14ac:dyDescent="0.2">
      <c r="A67" s="28"/>
      <c r="B67" s="14"/>
      <c r="C67" s="8" t="s">
        <v>10</v>
      </c>
      <c r="D67" s="54"/>
      <c r="E67" s="54">
        <v>206419</v>
      </c>
      <c r="F67" s="87"/>
    </row>
    <row r="68" spans="1:7" x14ac:dyDescent="0.2">
      <c r="A68" s="28"/>
      <c r="B68" s="14" t="s">
        <v>81</v>
      </c>
      <c r="C68" s="8"/>
      <c r="D68" s="50">
        <f>D69+D70</f>
        <v>1651</v>
      </c>
      <c r="E68" s="50">
        <f>E69+E70</f>
        <v>2477</v>
      </c>
      <c r="F68" s="87"/>
    </row>
    <row r="69" spans="1:7" ht="27" customHeight="1" x14ac:dyDescent="0.2">
      <c r="A69" s="28"/>
      <c r="B69" s="14"/>
      <c r="C69" s="8" t="s">
        <v>5</v>
      </c>
      <c r="D69" s="54">
        <v>1651</v>
      </c>
      <c r="E69" s="54"/>
      <c r="F69" s="87"/>
    </row>
    <row r="70" spans="1:7" ht="48" customHeight="1" x14ac:dyDescent="0.2">
      <c r="A70" s="28"/>
      <c r="B70" s="14"/>
      <c r="C70" s="8" t="s">
        <v>82</v>
      </c>
      <c r="D70" s="54"/>
      <c r="E70" s="54">
        <v>2477</v>
      </c>
      <c r="F70" s="87"/>
    </row>
    <row r="71" spans="1:7" ht="36.75" customHeight="1" x14ac:dyDescent="0.2">
      <c r="A71" s="28">
        <f>A54+1</f>
        <v>20</v>
      </c>
      <c r="B71" s="14" t="s">
        <v>62</v>
      </c>
      <c r="C71" s="8" t="s">
        <v>5</v>
      </c>
      <c r="D71" s="50">
        <v>3970000</v>
      </c>
      <c r="E71" s="51"/>
      <c r="F71" s="88"/>
    </row>
    <row r="72" spans="1:7" s="41" customFormat="1" ht="20.25" customHeight="1" x14ac:dyDescent="0.2">
      <c r="A72" s="38"/>
      <c r="B72" s="82" t="s">
        <v>25</v>
      </c>
      <c r="C72" s="83"/>
      <c r="D72" s="39">
        <f>SUM(D73:D77)</f>
        <v>66000000</v>
      </c>
      <c r="E72" s="39">
        <f>SUM(E73:E77)</f>
        <v>0</v>
      </c>
      <c r="F72" s="40"/>
      <c r="G72" s="42"/>
    </row>
    <row r="73" spans="1:7" ht="111.75" customHeight="1" x14ac:dyDescent="0.2">
      <c r="A73" s="28">
        <f>A71+1</f>
        <v>21</v>
      </c>
      <c r="B73" s="14" t="s">
        <v>24</v>
      </c>
      <c r="C73" s="8" t="s">
        <v>5</v>
      </c>
      <c r="D73" s="22">
        <v>14225226</v>
      </c>
      <c r="E73" s="22"/>
      <c r="F73" s="17" t="s">
        <v>23</v>
      </c>
    </row>
    <row r="74" spans="1:7" ht="60" customHeight="1" x14ac:dyDescent="0.2">
      <c r="A74" s="28">
        <f>A73+1</f>
        <v>22</v>
      </c>
      <c r="B74" s="14" t="s">
        <v>22</v>
      </c>
      <c r="C74" s="8" t="s">
        <v>5</v>
      </c>
      <c r="D74" s="22">
        <v>13011000</v>
      </c>
      <c r="E74" s="22"/>
      <c r="F74" s="17" t="s">
        <v>21</v>
      </c>
    </row>
    <row r="75" spans="1:7" ht="87.75" customHeight="1" x14ac:dyDescent="0.2">
      <c r="A75" s="7">
        <f>A74+1</f>
        <v>23</v>
      </c>
      <c r="B75" s="14" t="s">
        <v>20</v>
      </c>
      <c r="C75" s="8" t="s">
        <v>19</v>
      </c>
      <c r="D75" s="22">
        <v>32422016</v>
      </c>
      <c r="E75" s="22"/>
      <c r="F75" s="16" t="s">
        <v>18</v>
      </c>
    </row>
    <row r="76" spans="1:7" ht="132" customHeight="1" x14ac:dyDescent="0.2">
      <c r="A76" s="7">
        <f>A75+1</f>
        <v>24</v>
      </c>
      <c r="B76" s="12" t="s">
        <v>17</v>
      </c>
      <c r="C76" s="8" t="s">
        <v>5</v>
      </c>
      <c r="D76" s="24">
        <v>6325393</v>
      </c>
      <c r="E76" s="24"/>
      <c r="F76" s="16" t="s">
        <v>16</v>
      </c>
    </row>
    <row r="77" spans="1:7" ht="60" customHeight="1" x14ac:dyDescent="0.2">
      <c r="A77" s="7">
        <f>A76+1</f>
        <v>25</v>
      </c>
      <c r="B77" s="6" t="s">
        <v>15</v>
      </c>
      <c r="C77" s="8" t="s">
        <v>5</v>
      </c>
      <c r="D77" s="25">
        <v>16365</v>
      </c>
      <c r="E77" s="24"/>
      <c r="F77" s="16" t="s">
        <v>14</v>
      </c>
    </row>
    <row r="78" spans="1:7" s="41" customFormat="1" ht="18" customHeight="1" x14ac:dyDescent="0.2">
      <c r="A78" s="38"/>
      <c r="B78" s="76" t="s">
        <v>13</v>
      </c>
      <c r="C78" s="76"/>
      <c r="D78" s="39">
        <f>D79+D84</f>
        <v>20764501</v>
      </c>
      <c r="E78" s="39">
        <f>E79+E84</f>
        <v>11235499</v>
      </c>
      <c r="F78" s="40"/>
      <c r="G78" s="42"/>
    </row>
    <row r="79" spans="1:7" ht="29.25" customHeight="1" x14ac:dyDescent="0.2">
      <c r="A79" s="7">
        <f>A77+1</f>
        <v>26</v>
      </c>
      <c r="B79" s="6" t="s">
        <v>12</v>
      </c>
      <c r="C79" s="10"/>
      <c r="D79" s="25">
        <f>SUM(D80:D83)</f>
        <v>20370000</v>
      </c>
      <c r="E79" s="25">
        <f>SUM(E80:E83)</f>
        <v>630000</v>
      </c>
      <c r="F79" s="85" t="s">
        <v>11</v>
      </c>
    </row>
    <row r="80" spans="1:7" ht="24.75" customHeight="1" x14ac:dyDescent="0.2">
      <c r="A80" s="15"/>
      <c r="B80" s="6"/>
      <c r="C80" s="10" t="s">
        <v>10</v>
      </c>
      <c r="D80" s="55"/>
      <c r="E80" s="56">
        <v>100000</v>
      </c>
      <c r="F80" s="85"/>
    </row>
    <row r="81" spans="1:8" ht="24.75" customHeight="1" x14ac:dyDescent="0.2">
      <c r="A81" s="15"/>
      <c r="B81" s="6"/>
      <c r="C81" s="10" t="s">
        <v>6</v>
      </c>
      <c r="D81" s="55"/>
      <c r="E81" s="56">
        <v>100000</v>
      </c>
      <c r="F81" s="85"/>
    </row>
    <row r="82" spans="1:8" ht="31.5" customHeight="1" x14ac:dyDescent="0.2">
      <c r="A82" s="15"/>
      <c r="B82" s="6"/>
      <c r="C82" s="8" t="s">
        <v>60</v>
      </c>
      <c r="D82" s="55"/>
      <c r="E82" s="56">
        <v>430000</v>
      </c>
      <c r="F82" s="85"/>
    </row>
    <row r="83" spans="1:8" ht="30.75" customHeight="1" x14ac:dyDescent="0.2">
      <c r="A83" s="15"/>
      <c r="B83" s="6"/>
      <c r="C83" s="8" t="s">
        <v>5</v>
      </c>
      <c r="D83" s="55">
        <v>20370000</v>
      </c>
      <c r="E83" s="56"/>
      <c r="F83" s="85"/>
    </row>
    <row r="84" spans="1:8" ht="30" customHeight="1" x14ac:dyDescent="0.2">
      <c r="A84" s="7">
        <f>A79+1</f>
        <v>27</v>
      </c>
      <c r="B84" s="6" t="s">
        <v>9</v>
      </c>
      <c r="C84" s="10"/>
      <c r="D84" s="25">
        <f>SUM(D85:D87)</f>
        <v>394501</v>
      </c>
      <c r="E84" s="25">
        <f>SUM(E85:E87)</f>
        <v>10605499</v>
      </c>
      <c r="F84" s="85" t="s">
        <v>8</v>
      </c>
    </row>
    <row r="85" spans="1:8" ht="19.5" customHeight="1" x14ac:dyDescent="0.2">
      <c r="A85" s="7"/>
      <c r="B85" s="6"/>
      <c r="C85" s="10" t="s">
        <v>7</v>
      </c>
      <c r="D85" s="55"/>
      <c r="E85" s="56">
        <v>10175066</v>
      </c>
      <c r="F85" s="85"/>
    </row>
    <row r="86" spans="1:8" ht="19.5" customHeight="1" x14ac:dyDescent="0.2">
      <c r="A86" s="7"/>
      <c r="B86" s="6"/>
      <c r="C86" s="10" t="s">
        <v>6</v>
      </c>
      <c r="D86" s="55"/>
      <c r="E86" s="56">
        <v>430433</v>
      </c>
      <c r="F86" s="85"/>
    </row>
    <row r="87" spans="1:8" ht="27" customHeight="1" x14ac:dyDescent="0.2">
      <c r="A87" s="7"/>
      <c r="B87" s="6"/>
      <c r="C87" s="8" t="s">
        <v>5</v>
      </c>
      <c r="D87" s="55">
        <v>394501</v>
      </c>
      <c r="E87" s="56"/>
      <c r="F87" s="85"/>
    </row>
    <row r="88" spans="1:8" s="41" customFormat="1" ht="24" customHeight="1" x14ac:dyDescent="0.2">
      <c r="A88" s="38"/>
      <c r="B88" s="76" t="s">
        <v>4</v>
      </c>
      <c r="C88" s="76"/>
      <c r="D88" s="39">
        <f>D89+D90+D91+D92+D95+SUM(D98:D107)</f>
        <v>8307609</v>
      </c>
      <c r="E88" s="39">
        <f>E89+E90+E91+E92+E95+SUM(E98:E107)</f>
        <v>69291371</v>
      </c>
      <c r="F88" s="40"/>
      <c r="G88" s="42"/>
    </row>
    <row r="89" spans="1:8" ht="30" customHeight="1" x14ac:dyDescent="0.2">
      <c r="A89" s="7">
        <f>A84+1</f>
        <v>28</v>
      </c>
      <c r="B89" s="14" t="s">
        <v>99</v>
      </c>
      <c r="C89" s="8" t="s">
        <v>1</v>
      </c>
      <c r="D89" s="22">
        <v>2200000</v>
      </c>
      <c r="E89" s="22">
        <v>17800000</v>
      </c>
      <c r="F89" s="4" t="s">
        <v>3</v>
      </c>
    </row>
    <row r="90" spans="1:8" ht="30" customHeight="1" x14ac:dyDescent="0.2">
      <c r="A90" s="7">
        <f>A89+1</f>
        <v>29</v>
      </c>
      <c r="B90" s="14" t="s">
        <v>100</v>
      </c>
      <c r="C90" s="8" t="s">
        <v>1</v>
      </c>
      <c r="D90" s="22">
        <v>3900000</v>
      </c>
      <c r="E90" s="22">
        <v>11700000</v>
      </c>
      <c r="F90" s="4" t="s">
        <v>3</v>
      </c>
    </row>
    <row r="91" spans="1:8" ht="30" customHeight="1" x14ac:dyDescent="0.2">
      <c r="A91" s="7">
        <f>A90+1</f>
        <v>30</v>
      </c>
      <c r="B91" s="14" t="s">
        <v>101</v>
      </c>
      <c r="C91" s="8" t="s">
        <v>1</v>
      </c>
      <c r="D91" s="22">
        <v>120850</v>
      </c>
      <c r="E91" s="22">
        <v>10079150</v>
      </c>
      <c r="F91" s="4" t="s">
        <v>3</v>
      </c>
    </row>
    <row r="92" spans="1:8" ht="45" customHeight="1" x14ac:dyDescent="0.2">
      <c r="A92" s="65">
        <f>A91+1</f>
        <v>31</v>
      </c>
      <c r="B92" s="14" t="s">
        <v>94</v>
      </c>
      <c r="C92" s="8"/>
      <c r="D92" s="25">
        <f>SUM(D93:D94)</f>
        <v>1464278</v>
      </c>
      <c r="E92" s="25">
        <f>SUM(E93:E94)</f>
        <v>1435831</v>
      </c>
      <c r="F92" s="4" t="s">
        <v>2</v>
      </c>
      <c r="H92" s="13"/>
    </row>
    <row r="93" spans="1:8" ht="31.5" customHeight="1" x14ac:dyDescent="0.2">
      <c r="A93" s="7"/>
      <c r="B93" s="14"/>
      <c r="C93" s="8" t="s">
        <v>1</v>
      </c>
      <c r="D93" s="55"/>
      <c r="E93" s="56">
        <v>1435831</v>
      </c>
      <c r="F93" s="4"/>
    </row>
    <row r="94" spans="1:8" ht="36" customHeight="1" x14ac:dyDescent="0.2">
      <c r="A94" s="7"/>
      <c r="B94" s="14"/>
      <c r="C94" s="8" t="s">
        <v>5</v>
      </c>
      <c r="D94" s="55">
        <v>1464278</v>
      </c>
      <c r="E94" s="56"/>
      <c r="F94" s="11"/>
    </row>
    <row r="95" spans="1:8" ht="30" customHeight="1" x14ac:dyDescent="0.2">
      <c r="A95" s="7">
        <f>A92+1</f>
        <v>32</v>
      </c>
      <c r="B95" s="14" t="s">
        <v>59</v>
      </c>
      <c r="C95" s="8"/>
      <c r="D95" s="25">
        <f>SUM(D96:D97)</f>
        <v>90000</v>
      </c>
      <c r="E95" s="25">
        <f>SUM(E96:E97)</f>
        <v>2810108</v>
      </c>
      <c r="F95" s="4"/>
    </row>
    <row r="96" spans="1:8" ht="31.5" customHeight="1" x14ac:dyDescent="0.2">
      <c r="A96" s="7"/>
      <c r="B96" s="6"/>
      <c r="C96" s="8" t="s">
        <v>1</v>
      </c>
      <c r="D96" s="55"/>
      <c r="E96" s="56">
        <v>2810108</v>
      </c>
      <c r="F96" s="4"/>
    </row>
    <row r="97" spans="1:8" ht="32.25" customHeight="1" x14ac:dyDescent="0.2">
      <c r="A97" s="7"/>
      <c r="B97" s="6"/>
      <c r="C97" s="8" t="s">
        <v>5</v>
      </c>
      <c r="D97" s="55">
        <v>90000</v>
      </c>
      <c r="E97" s="56"/>
      <c r="F97" s="4"/>
    </row>
    <row r="98" spans="1:8" ht="46.5" customHeight="1" x14ac:dyDescent="0.2">
      <c r="A98" s="7">
        <f>A95+1</f>
        <v>33</v>
      </c>
      <c r="B98" s="14" t="s">
        <v>90</v>
      </c>
      <c r="C98" s="8" t="s">
        <v>1</v>
      </c>
      <c r="D98" s="25"/>
      <c r="E98" s="24">
        <v>2900108</v>
      </c>
      <c r="F98" s="4"/>
    </row>
    <row r="99" spans="1:8" ht="45.75" customHeight="1" x14ac:dyDescent="0.2">
      <c r="A99" s="7">
        <f>A98+1</f>
        <v>34</v>
      </c>
      <c r="B99" s="14" t="s">
        <v>91</v>
      </c>
      <c r="C99" s="8" t="s">
        <v>1</v>
      </c>
      <c r="D99" s="25"/>
      <c r="E99" s="24">
        <v>2900108</v>
      </c>
      <c r="F99" s="4"/>
    </row>
    <row r="100" spans="1:8" ht="42.75" customHeight="1" x14ac:dyDescent="0.2">
      <c r="A100" s="64">
        <f t="shared" ref="A100:A107" si="1">A99+1</f>
        <v>35</v>
      </c>
      <c r="B100" s="14" t="s">
        <v>92</v>
      </c>
      <c r="C100" s="8" t="s">
        <v>1</v>
      </c>
      <c r="D100" s="25"/>
      <c r="E100" s="24">
        <v>2900108</v>
      </c>
      <c r="F100" s="4"/>
    </row>
    <row r="101" spans="1:8" ht="40.5" customHeight="1" x14ac:dyDescent="0.2">
      <c r="A101" s="64">
        <f t="shared" si="1"/>
        <v>36</v>
      </c>
      <c r="B101" s="14" t="s">
        <v>93</v>
      </c>
      <c r="C101" s="8" t="s">
        <v>0</v>
      </c>
      <c r="D101" s="25"/>
      <c r="E101" s="24">
        <v>499458</v>
      </c>
      <c r="F101" s="9"/>
    </row>
    <row r="102" spans="1:8" ht="30" customHeight="1" x14ac:dyDescent="0.2">
      <c r="A102" s="64">
        <f t="shared" si="1"/>
        <v>37</v>
      </c>
      <c r="B102" s="14" t="s">
        <v>96</v>
      </c>
      <c r="C102" s="8" t="s">
        <v>1</v>
      </c>
      <c r="D102" s="22"/>
      <c r="E102" s="22">
        <v>188233</v>
      </c>
      <c r="F102" s="4" t="s">
        <v>3</v>
      </c>
      <c r="H102" s="13"/>
    </row>
    <row r="103" spans="1:8" ht="36" customHeight="1" x14ac:dyDescent="0.2">
      <c r="A103" s="64">
        <f t="shared" si="1"/>
        <v>38</v>
      </c>
      <c r="B103" s="14" t="s">
        <v>122</v>
      </c>
      <c r="C103" s="14" t="s">
        <v>97</v>
      </c>
      <c r="D103" s="14"/>
      <c r="E103" s="22">
        <v>612744</v>
      </c>
      <c r="F103" s="4"/>
    </row>
    <row r="104" spans="1:8" ht="36" customHeight="1" x14ac:dyDescent="0.2">
      <c r="A104" s="64">
        <f t="shared" si="1"/>
        <v>39</v>
      </c>
      <c r="B104" s="14" t="s">
        <v>102</v>
      </c>
      <c r="C104" s="14" t="s">
        <v>1</v>
      </c>
      <c r="D104" s="14"/>
      <c r="E104" s="22">
        <v>3000000</v>
      </c>
      <c r="F104" s="4" t="s">
        <v>3</v>
      </c>
    </row>
    <row r="105" spans="1:8" ht="36" customHeight="1" x14ac:dyDescent="0.2">
      <c r="A105" s="64">
        <f t="shared" si="1"/>
        <v>40</v>
      </c>
      <c r="B105" s="14" t="s">
        <v>98</v>
      </c>
      <c r="C105" s="14" t="s">
        <v>1</v>
      </c>
      <c r="D105" s="14"/>
      <c r="E105" s="22">
        <v>6242878</v>
      </c>
      <c r="F105" s="4" t="s">
        <v>3</v>
      </c>
    </row>
    <row r="106" spans="1:8" ht="36" customHeight="1" x14ac:dyDescent="0.2">
      <c r="A106" s="64">
        <f t="shared" si="1"/>
        <v>41</v>
      </c>
      <c r="B106" s="14" t="s">
        <v>103</v>
      </c>
      <c r="C106" s="14" t="s">
        <v>1</v>
      </c>
      <c r="D106" s="14"/>
      <c r="E106" s="22">
        <v>6222645</v>
      </c>
      <c r="F106" s="4" t="s">
        <v>3</v>
      </c>
    </row>
    <row r="107" spans="1:8" ht="29.25" customHeight="1" x14ac:dyDescent="0.2">
      <c r="A107" s="64">
        <f t="shared" si="1"/>
        <v>42</v>
      </c>
      <c r="B107" s="14" t="s">
        <v>95</v>
      </c>
      <c r="C107" s="8" t="s">
        <v>5</v>
      </c>
      <c r="D107" s="25">
        <v>532481</v>
      </c>
      <c r="E107" s="24"/>
      <c r="F107" s="4"/>
    </row>
    <row r="108" spans="1:8" s="29" customFormat="1" ht="21.75" customHeight="1" x14ac:dyDescent="0.2">
      <c r="A108" s="38"/>
      <c r="B108" s="76" t="s">
        <v>56</v>
      </c>
      <c r="C108" s="76"/>
      <c r="D108" s="39">
        <f>D109+D110</f>
        <v>0</v>
      </c>
      <c r="E108" s="39">
        <f>E109+E110</f>
        <v>14362854</v>
      </c>
      <c r="F108" s="40"/>
      <c r="G108" s="37"/>
    </row>
    <row r="109" spans="1:8" ht="47.25" customHeight="1" x14ac:dyDescent="0.2">
      <c r="A109" s="21">
        <f>A107+1</f>
        <v>43</v>
      </c>
      <c r="B109" s="14"/>
      <c r="C109" s="8" t="s">
        <v>57</v>
      </c>
      <c r="D109" s="22"/>
      <c r="E109" s="22">
        <f>15000000-1603380</f>
        <v>13396620</v>
      </c>
      <c r="F109" s="43" t="s">
        <v>58</v>
      </c>
    </row>
    <row r="110" spans="1:8" s="13" customFormat="1" x14ac:dyDescent="0.2">
      <c r="A110" s="67">
        <f>A109+1</f>
        <v>44</v>
      </c>
      <c r="B110" s="68"/>
      <c r="C110" s="68" t="s">
        <v>109</v>
      </c>
      <c r="D110" s="23"/>
      <c r="E110" s="23">
        <f>6694720+18469-5499050-247905</f>
        <v>966234</v>
      </c>
      <c r="F110" s="69"/>
    </row>
    <row r="112" spans="1:8" x14ac:dyDescent="0.2">
      <c r="E112" s="27"/>
    </row>
    <row r="115" spans="2:6" ht="15.75" x14ac:dyDescent="0.2">
      <c r="B115" s="59" t="s">
        <v>86</v>
      </c>
      <c r="C115" s="60"/>
      <c r="D115" s="60"/>
      <c r="E115" s="61"/>
      <c r="F115" s="62" t="s">
        <v>87</v>
      </c>
    </row>
    <row r="120" spans="2:6" x14ac:dyDescent="0.2">
      <c r="B120" s="63" t="s">
        <v>88</v>
      </c>
    </row>
    <row r="121" spans="2:6" x14ac:dyDescent="0.2">
      <c r="B121" s="63" t="s">
        <v>89</v>
      </c>
    </row>
  </sheetData>
  <mergeCells count="34">
    <mergeCell ref="F84:F87"/>
    <mergeCell ref="F5:F6"/>
    <mergeCell ref="B108:C108"/>
    <mergeCell ref="B14:C14"/>
    <mergeCell ref="B5:B6"/>
    <mergeCell ref="F27:F29"/>
    <mergeCell ref="B7:C7"/>
    <mergeCell ref="D7:E7"/>
    <mergeCell ref="B9:C9"/>
    <mergeCell ref="D9:E9"/>
    <mergeCell ref="B10:C10"/>
    <mergeCell ref="D10:E10"/>
    <mergeCell ref="B8:C8"/>
    <mergeCell ref="B11:C11"/>
    <mergeCell ref="F79:F83"/>
    <mergeCell ref="B43:C43"/>
    <mergeCell ref="F48:F71"/>
    <mergeCell ref="B12:C12"/>
    <mergeCell ref="D12:E12"/>
    <mergeCell ref="F30:F32"/>
    <mergeCell ref="B88:C88"/>
    <mergeCell ref="C5:C6"/>
    <mergeCell ref="B78:C78"/>
    <mergeCell ref="B24:C24"/>
    <mergeCell ref="B72:C72"/>
    <mergeCell ref="B13:C13"/>
    <mergeCell ref="B36:C36"/>
    <mergeCell ref="D11:E11"/>
    <mergeCell ref="B16:C16"/>
    <mergeCell ref="C1:F1"/>
    <mergeCell ref="A3:F3"/>
    <mergeCell ref="D5:E5"/>
    <mergeCell ref="A5:A6"/>
    <mergeCell ref="D8:E8"/>
  </mergeCells>
  <conditionalFormatting sqref="F33">
    <cfRule type="cellIs" dxfId="1" priority="1" operator="equal">
      <formula>0</formula>
    </cfRule>
  </conditionalFormatting>
  <conditionalFormatting sqref="F33">
    <cfRule type="cellIs" dxfId="0" priority="2" operator="equal">
      <formula>0</formula>
    </cfRule>
  </conditionalFormatting>
  <dataValidations count="2">
    <dataValidation type="whole" errorStyle="information" allowBlank="1" showInputMessage="1" showErrorMessage="1" error="Jāievada skaitlis" sqref="D73:E73 E77 D89:E89 D25:E25 E28:E35 E74:E75 D76:E76 E80:E83 E85:E87 D91:E91 E90 D109:E109 E26 E69:E71 D44:D46 E66:E67 E63:E64 E60:E61 E56:E58 E44:E47 E49:E50 E52:E53 D17:E23 D15:E15">
      <formula1>-100000000000000</formula1>
      <formula2>100000000000000</formula2>
    </dataValidation>
    <dataValidation type="whole" errorStyle="information" allowBlank="1" showInputMessage="1" showErrorMessage="1" error="Jāievada skaitlis" sqref="E78:E79 D77:D87 E84 E100:E107">
      <formula1>-1000000000000</formula1>
      <formula2>1000000000000</formula2>
    </dataValidation>
  </dataValidations>
  <pageMargins left="0.31496062992125984" right="0.11811023622047245" top="0.59" bottom="0.52" header="0.33" footer="0.17"/>
  <pageSetup scale="69" fitToHeight="0" orientation="landscape" r:id="rId1"/>
  <headerFooter>
    <oddFooter>&amp;L&amp;F&amp;C&amp;P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Pielikums</vt:lpstr>
      <vt:lpstr>Pielikums!Print_Titles</vt:lpstr>
    </vt:vector>
  </TitlesOfParts>
  <Company>Finanšu Ministrija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Informatīvais ziņojums "Par pasākumiem Covid-19 krīzes pārvarēšanai un ekonomikas atlabšanai 2020. un 2021.gadam"</dc:title>
  <dc:subject>Pielikums</dc:subject>
  <dc:creator>Zane Adijāne</dc:creator>
  <dc:description>Zane.Adijane!fm.gov.lv, 67095437</dc:description>
  <cp:lastModifiedBy>Zane Adijāne</cp:lastModifiedBy>
  <cp:lastPrinted>2020-08-31T08:52:16Z</cp:lastPrinted>
  <dcterms:created xsi:type="dcterms:W3CDTF">2020-08-13T14:35:26Z</dcterms:created>
  <dcterms:modified xsi:type="dcterms:W3CDTF">2020-08-31T09:55:38Z</dcterms:modified>
</cp:coreProperties>
</file>