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Kopsavilkuma_nod\VBPKN_jautājumi\BUDZETS_2018\Prioritārie pasākumi_2018_2020\IZ_140917\"/>
    </mc:Choice>
  </mc:AlternateContent>
  <bookViews>
    <workbookView xWindow="0" yWindow="0" windowWidth="28800" windowHeight="11700" firstSheet="3" activeTab="3"/>
  </bookViews>
  <sheets>
    <sheet name="var._1" sheetId="1" state="hidden" r:id="rId1"/>
    <sheet name="īsais" sheetId="3" state="hidden" r:id="rId2"/>
    <sheet name="izvērstais" sheetId="4" state="hidden" r:id="rId3"/>
    <sheet name="sheet" sheetId="6" r:id="rId4"/>
    <sheet name="izvērstais_2" sheetId="7" state="hidden"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2" i="6" l="1"/>
  <c r="D44" i="6"/>
  <c r="E44" i="6" l="1"/>
  <c r="F44" i="6"/>
  <c r="F95" i="6"/>
  <c r="E82" i="6" l="1"/>
  <c r="F82" i="6"/>
  <c r="D64" i="6" l="1"/>
  <c r="E108" i="6" l="1"/>
  <c r="F108" i="6"/>
  <c r="D108" i="6"/>
  <c r="D99" i="6"/>
  <c r="E98" i="6"/>
  <c r="E95" i="6" s="1"/>
  <c r="D98" i="6"/>
  <c r="D95" i="6" l="1"/>
  <c r="E71" i="6" l="1"/>
  <c r="D71" i="6"/>
  <c r="D127" i="6" l="1"/>
  <c r="F133" i="6" l="1"/>
  <c r="F205" i="7" l="1"/>
  <c r="E205" i="7"/>
  <c r="D205" i="7"/>
  <c r="F201" i="7"/>
  <c r="E201" i="7"/>
  <c r="D201" i="7"/>
  <c r="D199" i="7"/>
  <c r="D192" i="7" s="1"/>
  <c r="F192" i="7"/>
  <c r="E192" i="7"/>
  <c r="F186" i="7"/>
  <c r="E186" i="7"/>
  <c r="D186" i="7"/>
  <c r="F183" i="7"/>
  <c r="F182" i="7" s="1"/>
  <c r="E183" i="7"/>
  <c r="E182" i="7" s="1"/>
  <c r="D183" i="7"/>
  <c r="D182" i="7" s="1"/>
  <c r="F176" i="7"/>
  <c r="E176" i="7"/>
  <c r="D176" i="7"/>
  <c r="F174" i="7"/>
  <c r="E174" i="7"/>
  <c r="D174" i="7"/>
  <c r="D167" i="7"/>
  <c r="F160" i="7"/>
  <c r="F155" i="7" s="1"/>
  <c r="F146" i="7" s="1"/>
  <c r="E160" i="7"/>
  <c r="E155" i="7" s="1"/>
  <c r="E146" i="7" s="1"/>
  <c r="D160" i="7"/>
  <c r="D155" i="7"/>
  <c r="D146" i="7" s="1"/>
  <c r="F139" i="7"/>
  <c r="F138" i="7" s="1"/>
  <c r="E139" i="7"/>
  <c r="D139" i="7"/>
  <c r="E138" i="7"/>
  <c r="D138" i="7"/>
  <c r="F135" i="7"/>
  <c r="E135" i="7"/>
  <c r="D135" i="7"/>
  <c r="D125" i="7"/>
  <c r="F117" i="7"/>
  <c r="E117" i="7"/>
  <c r="D117" i="7"/>
  <c r="F106" i="7"/>
  <c r="E106" i="7"/>
  <c r="E97" i="7" s="1"/>
  <c r="D106" i="7"/>
  <c r="D97" i="7" s="1"/>
  <c r="F97" i="7"/>
  <c r="D95" i="7"/>
  <c r="D92" i="7" s="1"/>
  <c r="F92" i="7"/>
  <c r="E92" i="7"/>
  <c r="F85" i="7"/>
  <c r="E85" i="7"/>
  <c r="D85" i="7"/>
  <c r="D82" i="7"/>
  <c r="E78" i="7"/>
  <c r="E64" i="7" s="1"/>
  <c r="D78" i="7"/>
  <c r="F71" i="7"/>
  <c r="E71" i="7"/>
  <c r="D71" i="7"/>
  <c r="D70" i="7"/>
  <c r="D64" i="7" s="1"/>
  <c r="F64" i="7"/>
  <c r="F49" i="7"/>
  <c r="E49" i="7"/>
  <c r="D49" i="7"/>
  <c r="F40" i="7"/>
  <c r="E40" i="7"/>
  <c r="D40" i="7"/>
  <c r="F30" i="7"/>
  <c r="E30" i="7"/>
  <c r="D30" i="7"/>
  <c r="F22" i="7"/>
  <c r="E22" i="7"/>
  <c r="D22" i="7"/>
  <c r="D18" i="7"/>
  <c r="F17" i="7"/>
  <c r="E17" i="7"/>
  <c r="D17" i="7"/>
  <c r="D16" i="7" s="1"/>
  <c r="F16" i="7"/>
  <c r="E16" i="7"/>
  <c r="F14" i="7"/>
  <c r="F7" i="7" s="1"/>
  <c r="E14" i="7"/>
  <c r="D14" i="7"/>
  <c r="F12" i="7"/>
  <c r="E12" i="7"/>
  <c r="D12" i="7"/>
  <c r="D11" i="7"/>
  <c r="F8" i="7"/>
  <c r="E8" i="7"/>
  <c r="D8" i="7"/>
  <c r="D7" i="7" s="1"/>
  <c r="F165" i="6"/>
  <c r="E165" i="6"/>
  <c r="D165" i="6"/>
  <c r="F161" i="6"/>
  <c r="E161" i="6"/>
  <c r="D161" i="6"/>
  <c r="F152" i="6"/>
  <c r="E152" i="6"/>
  <c r="D152" i="6"/>
  <c r="F146" i="6"/>
  <c r="E146" i="6"/>
  <c r="D146" i="6"/>
  <c r="F142" i="6"/>
  <c r="E142" i="6"/>
  <c r="D142" i="6"/>
  <c r="F136" i="6"/>
  <c r="E136" i="6"/>
  <c r="D136" i="6"/>
  <c r="F134" i="6"/>
  <c r="E134" i="6"/>
  <c r="D134" i="6"/>
  <c r="F121" i="6"/>
  <c r="E121" i="6"/>
  <c r="D121" i="6"/>
  <c r="F113" i="6"/>
  <c r="E113" i="6"/>
  <c r="D113" i="6"/>
  <c r="F78" i="6"/>
  <c r="E78" i="6"/>
  <c r="D78" i="6"/>
  <c r="F71" i="6"/>
  <c r="F60" i="6"/>
  <c r="E60" i="6"/>
  <c r="D60" i="6"/>
  <c r="F35" i="6"/>
  <c r="E35" i="6"/>
  <c r="D35" i="6"/>
  <c r="F25" i="6"/>
  <c r="E25" i="6"/>
  <c r="D25" i="6"/>
  <c r="F19" i="6"/>
  <c r="E19" i="6"/>
  <c r="D19" i="6"/>
  <c r="F16" i="6"/>
  <c r="E16" i="6"/>
  <c r="D16" i="6"/>
  <c r="F14" i="6"/>
  <c r="E14" i="6"/>
  <c r="D14" i="6"/>
  <c r="F12" i="6"/>
  <c r="E12" i="6"/>
  <c r="D12" i="6"/>
  <c r="A10" i="6"/>
  <c r="A11" i="6" s="1"/>
  <c r="A13" i="6" s="1"/>
  <c r="A15" i="6" s="1"/>
  <c r="A17" i="6" s="1"/>
  <c r="A18" i="6" s="1"/>
  <c r="A20" i="6" s="1"/>
  <c r="A21" i="6" s="1"/>
  <c r="A22" i="6" s="1"/>
  <c r="A23" i="6" s="1"/>
  <c r="F8" i="6"/>
  <c r="E8" i="6"/>
  <c r="D8" i="6"/>
  <c r="D8" i="1"/>
  <c r="E8" i="4"/>
  <c r="F8" i="4"/>
  <c r="D11" i="4"/>
  <c r="D8" i="4" s="1"/>
  <c r="D12" i="4"/>
  <c r="E12" i="4"/>
  <c r="F12" i="4"/>
  <c r="D14" i="4"/>
  <c r="E14" i="4"/>
  <c r="F14" i="4"/>
  <c r="D17" i="4"/>
  <c r="D16" i="4" s="1"/>
  <c r="E17" i="4"/>
  <c r="E16" i="4" s="1"/>
  <c r="F17" i="4"/>
  <c r="F16" i="4" s="1"/>
  <c r="D18" i="4"/>
  <c r="D22" i="4"/>
  <c r="E22" i="4"/>
  <c r="F22" i="4"/>
  <c r="D30" i="4"/>
  <c r="E30" i="4"/>
  <c r="F30" i="4"/>
  <c r="D40" i="4"/>
  <c r="E40" i="4"/>
  <c r="F40" i="4"/>
  <c r="D49" i="4"/>
  <c r="E49" i="4"/>
  <c r="F49" i="4"/>
  <c r="F64" i="4"/>
  <c r="D71" i="4"/>
  <c r="D70" i="4" s="1"/>
  <c r="E71" i="4"/>
  <c r="F71" i="4"/>
  <c r="D78" i="4"/>
  <c r="E78" i="4"/>
  <c r="E64" i="4" s="1"/>
  <c r="D82" i="4"/>
  <c r="D85" i="4"/>
  <c r="E85" i="4"/>
  <c r="F85" i="4"/>
  <c r="E92" i="4"/>
  <c r="F92" i="4"/>
  <c r="D95" i="4"/>
  <c r="D92" i="4" s="1"/>
  <c r="E97" i="4"/>
  <c r="D106" i="4"/>
  <c r="D97" i="4" s="1"/>
  <c r="E106" i="4"/>
  <c r="F106" i="4"/>
  <c r="F97" i="4" s="1"/>
  <c r="E117" i="4"/>
  <c r="F117" i="4"/>
  <c r="D125" i="4"/>
  <c r="D117" i="4" s="1"/>
  <c r="D135" i="4"/>
  <c r="E135" i="4"/>
  <c r="F135" i="4"/>
  <c r="D139" i="4"/>
  <c r="D138" i="4" s="1"/>
  <c r="E139" i="4"/>
  <c r="E138" i="4" s="1"/>
  <c r="F139" i="4"/>
  <c r="F138" i="4" s="1"/>
  <c r="D160" i="4"/>
  <c r="D155" i="4" s="1"/>
  <c r="E160" i="4"/>
  <c r="E155" i="4" s="1"/>
  <c r="E146" i="4" s="1"/>
  <c r="F160" i="4"/>
  <c r="F155" i="4" s="1"/>
  <c r="F146" i="4" s="1"/>
  <c r="D167" i="4"/>
  <c r="D174" i="4"/>
  <c r="E174" i="4"/>
  <c r="F174" i="4"/>
  <c r="D176" i="4"/>
  <c r="E176" i="4"/>
  <c r="F176" i="4"/>
  <c r="D183" i="4"/>
  <c r="D182" i="4" s="1"/>
  <c r="E183" i="4"/>
  <c r="E182" i="4" s="1"/>
  <c r="F183" i="4"/>
  <c r="F182" i="4" s="1"/>
  <c r="D186" i="4"/>
  <c r="E186" i="4"/>
  <c r="F186" i="4"/>
  <c r="E192" i="4"/>
  <c r="F192" i="4"/>
  <c r="D199" i="4"/>
  <c r="D192" i="4" s="1"/>
  <c r="D201" i="4"/>
  <c r="E201" i="4"/>
  <c r="F201" i="4"/>
  <c r="D205" i="4"/>
  <c r="E205" i="4"/>
  <c r="F205" i="4"/>
  <c r="K10" i="3"/>
  <c r="L10" i="3"/>
  <c r="J10" i="3"/>
  <c r="E166" i="3"/>
  <c r="F166" i="3"/>
  <c r="D166" i="3"/>
  <c r="E162" i="3"/>
  <c r="F162" i="3"/>
  <c r="D162" i="3"/>
  <c r="E153" i="3"/>
  <c r="F153" i="3"/>
  <c r="D153" i="3"/>
  <c r="E147" i="3"/>
  <c r="F147" i="3"/>
  <c r="D147" i="3"/>
  <c r="E143" i="3"/>
  <c r="F143" i="3"/>
  <c r="D143" i="3"/>
  <c r="E137" i="3"/>
  <c r="F137" i="3"/>
  <c r="D137" i="3"/>
  <c r="E135" i="3"/>
  <c r="F135" i="3"/>
  <c r="D135" i="3"/>
  <c r="E121" i="3"/>
  <c r="F121" i="3"/>
  <c r="D121" i="3"/>
  <c r="E113" i="3"/>
  <c r="F113" i="3"/>
  <c r="D113" i="3"/>
  <c r="E110" i="3"/>
  <c r="F110" i="3"/>
  <c r="D110" i="3"/>
  <c r="E94" i="3"/>
  <c r="F94" i="3"/>
  <c r="D94" i="3"/>
  <c r="E83" i="3"/>
  <c r="F83" i="3"/>
  <c r="D83" i="3"/>
  <c r="E79" i="3"/>
  <c r="F79" i="3"/>
  <c r="D79" i="3"/>
  <c r="E72" i="3"/>
  <c r="F72" i="3"/>
  <c r="D72" i="3"/>
  <c r="E61" i="3"/>
  <c r="F61" i="3"/>
  <c r="D61" i="3"/>
  <c r="E46" i="3"/>
  <c r="F46" i="3"/>
  <c r="D46" i="3"/>
  <c r="E37" i="3"/>
  <c r="F37" i="3"/>
  <c r="D37" i="3"/>
  <c r="E27" i="3"/>
  <c r="F27" i="3"/>
  <c r="D27" i="3"/>
  <c r="E19" i="3"/>
  <c r="F19" i="3"/>
  <c r="D19" i="3"/>
  <c r="E16" i="3"/>
  <c r="F16" i="3"/>
  <c r="D16" i="3"/>
  <c r="E14" i="3"/>
  <c r="F14" i="3"/>
  <c r="D14" i="3"/>
  <c r="E12" i="3"/>
  <c r="F12" i="3"/>
  <c r="D12" i="3"/>
  <c r="E8" i="3"/>
  <c r="F8" i="3"/>
  <c r="D8" i="3"/>
  <c r="A10" i="3"/>
  <c r="A11" i="3" s="1"/>
  <c r="A13" i="3" s="1"/>
  <c r="A15" i="3" s="1"/>
  <c r="A17" i="3" s="1"/>
  <c r="A18" i="3" s="1"/>
  <c r="A20" i="3" s="1"/>
  <c r="A21" i="3" s="1"/>
  <c r="A22" i="3" s="1"/>
  <c r="A23" i="3" s="1"/>
  <c r="A24" i="3" s="1"/>
  <c r="A25" i="3" s="1"/>
  <c r="A26" i="3" s="1"/>
  <c r="A28" i="3" s="1"/>
  <c r="A29" i="3" s="1"/>
  <c r="A30" i="3" s="1"/>
  <c r="A31" i="3" s="1"/>
  <c r="A32" i="3" s="1"/>
  <c r="A33" i="3" s="1"/>
  <c r="A34" i="3" s="1"/>
  <c r="A35" i="3" s="1"/>
  <c r="A36" i="3" s="1"/>
  <c r="A38" i="3" s="1"/>
  <c r="A39" i="3" s="1"/>
  <c r="A40" i="3" s="1"/>
  <c r="A41" i="3" s="1"/>
  <c r="A42" i="3" s="1"/>
  <c r="A43" i="3" s="1"/>
  <c r="A44" i="3" s="1"/>
  <c r="A45" i="3" s="1"/>
  <c r="A47" i="3" s="1"/>
  <c r="A48" i="3" s="1"/>
  <c r="A49" i="3" s="1"/>
  <c r="A50" i="3" s="1"/>
  <c r="A51" i="3" s="1"/>
  <c r="A52" i="3" s="1"/>
  <c r="A53" i="3" s="1"/>
  <c r="A54" i="3" s="1"/>
  <c r="A55" i="3" s="1"/>
  <c r="A56" i="3" s="1"/>
  <c r="A57" i="3" s="1"/>
  <c r="A58" i="3" s="1"/>
  <c r="A59" i="3" s="1"/>
  <c r="A60" i="3" s="1"/>
  <c r="A62" i="3" s="1"/>
  <c r="A63" i="3" s="1"/>
  <c r="A64" i="3" s="1"/>
  <c r="A65" i="3" s="1"/>
  <c r="A66" i="3" s="1"/>
  <c r="A67" i="3" s="1"/>
  <c r="A68" i="3" s="1"/>
  <c r="A69" i="3" s="1"/>
  <c r="A70" i="3" s="1"/>
  <c r="A71" i="3" s="1"/>
  <c r="A73" i="3" s="1"/>
  <c r="A74" i="3" s="1"/>
  <c r="A75" i="3" s="1"/>
  <c r="A76" i="3" s="1"/>
  <c r="A77" i="3" s="1"/>
  <c r="A78" i="3" s="1"/>
  <c r="A80" i="3" s="1"/>
  <c r="A81" i="3" s="1"/>
  <c r="A82" i="3" s="1"/>
  <c r="A84" i="3" s="1"/>
  <c r="A85" i="3" s="1"/>
  <c r="A86" i="3" s="1"/>
  <c r="A87" i="3" s="1"/>
  <c r="A88" i="3" s="1"/>
  <c r="A89" i="3" s="1"/>
  <c r="A90" i="3" s="1"/>
  <c r="A91" i="3" s="1"/>
  <c r="A92" i="3" s="1"/>
  <c r="A93" i="3" s="1"/>
  <c r="A95" i="3" s="1"/>
  <c r="A96" i="3" s="1"/>
  <c r="A97" i="3" s="1"/>
  <c r="A98" i="3" s="1"/>
  <c r="A99" i="3" s="1"/>
  <c r="A100" i="3" s="1"/>
  <c r="A101" i="3" s="1"/>
  <c r="A102" i="3" s="1"/>
  <c r="A103" i="3" s="1"/>
  <c r="A104" i="3" s="1"/>
  <c r="A105" i="3" s="1"/>
  <c r="A106" i="3" s="1"/>
  <c r="A107" i="3" s="1"/>
  <c r="A108" i="3" s="1"/>
  <c r="A109" i="3" s="1"/>
  <c r="A111" i="3" s="1"/>
  <c r="A112" i="3" s="1"/>
  <c r="A114" i="3" s="1"/>
  <c r="L11" i="1"/>
  <c r="L12" i="1"/>
  <c r="M16" i="1"/>
  <c r="N16" i="1"/>
  <c r="L16" i="1"/>
  <c r="E7" i="1"/>
  <c r="F7" i="1"/>
  <c r="D7" i="1"/>
  <c r="E178" i="1"/>
  <c r="F178" i="1"/>
  <c r="D178" i="1"/>
  <c r="D7" i="6" l="1"/>
  <c r="F7" i="6"/>
  <c r="E7" i="6"/>
  <c r="A24" i="6"/>
  <c r="A26" i="6" s="1"/>
  <c r="A27" i="6" s="1"/>
  <c r="A28" i="6" s="1"/>
  <c r="A29" i="6" s="1"/>
  <c r="A30" i="6" s="1"/>
  <c r="A31" i="6" s="1"/>
  <c r="A32" i="6" s="1"/>
  <c r="A33" i="6" s="1"/>
  <c r="A34" i="6" s="1"/>
  <c r="A36" i="6" s="1"/>
  <c r="A37" i="6" s="1"/>
  <c r="A38" i="6" s="1"/>
  <c r="A39" i="6" s="1"/>
  <c r="A40" i="6" s="1"/>
  <c r="A41" i="6" s="1"/>
  <c r="A42" i="6" s="1"/>
  <c r="A43" i="6" s="1"/>
  <c r="A45" i="6" s="1"/>
  <c r="A46" i="6" s="1"/>
  <c r="A47" i="6" s="1"/>
  <c r="A48" i="6" s="1"/>
  <c r="A49" i="6" s="1"/>
  <c r="A50" i="6" s="1"/>
  <c r="A51" i="6" s="1"/>
  <c r="A52" i="6" s="1"/>
  <c r="A53" i="6" s="1"/>
  <c r="A54" i="6" s="1"/>
  <c r="A55" i="6" s="1"/>
  <c r="A56" i="6" s="1"/>
  <c r="A57" i="6" s="1"/>
  <c r="A58" i="6" s="1"/>
  <c r="D7" i="3"/>
  <c r="J11" i="3" s="1"/>
  <c r="E7" i="3"/>
  <c r="K11" i="3" s="1"/>
  <c r="F7" i="3"/>
  <c r="L11" i="3" s="1"/>
  <c r="E7" i="7"/>
  <c r="D146" i="4"/>
  <c r="D64" i="4"/>
  <c r="D7" i="4" s="1"/>
  <c r="F7" i="4"/>
  <c r="E7" i="4"/>
  <c r="A115" i="3"/>
  <c r="A116" i="3" s="1"/>
  <c r="A117" i="3" s="1"/>
  <c r="A118" i="3" s="1"/>
  <c r="A119" i="3" s="1"/>
  <c r="A120" i="3" s="1"/>
  <c r="A122" i="3" s="1"/>
  <c r="A123" i="3" s="1"/>
  <c r="A124" i="3" s="1"/>
  <c r="A125" i="3" s="1"/>
  <c r="A126" i="3" s="1"/>
  <c r="A127" i="3" s="1"/>
  <c r="A128" i="3" s="1"/>
  <c r="A129" i="3" s="1"/>
  <c r="A130" i="3" s="1"/>
  <c r="A131" i="3" s="1"/>
  <c r="A132" i="3" s="1"/>
  <c r="A133" i="3" s="1"/>
  <c r="A134" i="3" s="1"/>
  <c r="A136" i="3" s="1"/>
  <c r="A138" i="3" s="1"/>
  <c r="A139" i="3" s="1"/>
  <c r="A140" i="3" s="1"/>
  <c r="A141" i="3" s="1"/>
  <c r="A142" i="3" s="1"/>
  <c r="A144" i="3" s="1"/>
  <c r="A145" i="3" s="1"/>
  <c r="A146" i="3" s="1"/>
  <c r="A148" i="3" s="1"/>
  <c r="A149" i="3" s="1"/>
  <c r="A150" i="3" s="1"/>
  <c r="A151" i="3" s="1"/>
  <c r="A152" i="3" s="1"/>
  <c r="A154" i="3" s="1"/>
  <c r="A155" i="3" s="1"/>
  <c r="A156" i="3" s="1"/>
  <c r="A157" i="3" s="1"/>
  <c r="A158" i="3" s="1"/>
  <c r="A159" i="3" s="1"/>
  <c r="A160" i="3" s="1"/>
  <c r="A161" i="3" s="1"/>
  <c r="A163" i="3" s="1"/>
  <c r="A164" i="3" s="1"/>
  <c r="A165" i="3" s="1"/>
  <c r="A167" i="3" s="1"/>
  <c r="D24" i="1"/>
  <c r="D32" i="1"/>
  <c r="D42" i="1"/>
  <c r="D51" i="1"/>
  <c r="F66" i="1"/>
  <c r="D87" i="1"/>
  <c r="E137" i="1"/>
  <c r="F137" i="1"/>
  <c r="D137" i="1"/>
  <c r="E188" i="1"/>
  <c r="F188" i="1"/>
  <c r="D188" i="1"/>
  <c r="D203" i="1"/>
  <c r="A59" i="6" l="1"/>
  <c r="A61" i="6" s="1"/>
  <c r="A62" i="6" s="1"/>
  <c r="A63" i="6" s="1"/>
  <c r="A64" i="6" s="1"/>
  <c r="A65" i="6" s="1"/>
  <c r="A66" i="6" s="1"/>
  <c r="A67" i="6" s="1"/>
  <c r="A68" i="6" s="1"/>
  <c r="A69" i="6" s="1"/>
  <c r="A70" i="6" s="1"/>
  <c r="A72" i="6" s="1"/>
  <c r="A73" i="6" s="1"/>
  <c r="A74" i="6" s="1"/>
  <c r="A75" i="6" s="1"/>
  <c r="A76" i="6" s="1"/>
  <c r="A77" i="6" s="1"/>
  <c r="A79" i="6" s="1"/>
  <c r="A80" i="6" s="1"/>
  <c r="A81" i="6" s="1"/>
  <c r="A83" i="6" s="1"/>
  <c r="A84" i="6" s="1"/>
  <c r="A85" i="6" s="1"/>
  <c r="A86" i="6" s="1"/>
  <c r="A87" i="6" s="1"/>
  <c r="A88" i="6" s="1"/>
  <c r="A90" i="6" s="1"/>
  <c r="A91" i="6" s="1"/>
  <c r="A92" i="6" s="1"/>
  <c r="A93" i="6" s="1"/>
  <c r="E194" i="1"/>
  <c r="F194" i="1"/>
  <c r="D201" i="1"/>
  <c r="D194" i="1" s="1"/>
  <c r="A94" i="6" l="1"/>
  <c r="A96" i="6" s="1"/>
  <c r="A97" i="6" s="1"/>
  <c r="A98" i="6" s="1"/>
  <c r="A99" i="6" s="1"/>
  <c r="A100" i="6" s="1"/>
  <c r="A101" i="6" s="1"/>
  <c r="A102" i="6" s="1"/>
  <c r="A103" i="6" s="1"/>
  <c r="A104" i="6" s="1"/>
  <c r="A105" i="6" s="1"/>
  <c r="A106" i="6" s="1"/>
  <c r="A107" i="6" s="1"/>
  <c r="A109" i="6" s="1"/>
  <c r="A110" i="6" s="1"/>
  <c r="F203" i="1"/>
  <c r="E203" i="1"/>
  <c r="A111" i="6" l="1"/>
  <c r="A112" i="6" s="1"/>
  <c r="F176" i="1"/>
  <c r="E176" i="1"/>
  <c r="D176" i="1"/>
  <c r="F16" i="1"/>
  <c r="E16" i="1"/>
  <c r="D16" i="1"/>
  <c r="A114" i="6" l="1"/>
  <c r="A115" i="6" s="1"/>
  <c r="A116" i="6" s="1"/>
  <c r="A117" i="6" s="1"/>
  <c r="A118" i="6" s="1"/>
  <c r="A119" i="6" s="1"/>
  <c r="A120" i="6" s="1"/>
  <c r="A122" i="6" s="1"/>
  <c r="A123" i="6" s="1"/>
  <c r="A124" i="6" s="1"/>
  <c r="A125" i="6" s="1"/>
  <c r="A126" i="6" s="1"/>
  <c r="A127" i="6" s="1"/>
  <c r="A128" i="6" s="1"/>
  <c r="A129" i="6" s="1"/>
  <c r="A130" i="6" s="1"/>
  <c r="A131" i="6" s="1"/>
  <c r="A132" i="6" s="1"/>
  <c r="A133" i="6" s="1"/>
  <c r="A135" i="6" s="1"/>
  <c r="A137" i="6" s="1"/>
  <c r="A138" i="6" s="1"/>
  <c r="A139" i="6" s="1"/>
  <c r="A140" i="6" s="1"/>
  <c r="A141" i="6" s="1"/>
  <c r="A143" i="6" s="1"/>
  <c r="A144" i="6" s="1"/>
  <c r="A145" i="6" s="1"/>
  <c r="A147" i="6" s="1"/>
  <c r="A148" i="6" s="1"/>
  <c r="A149" i="6" s="1"/>
  <c r="A150" i="6" s="1"/>
  <c r="A151" i="6" s="1"/>
  <c r="A153" i="6" s="1"/>
  <c r="A154" i="6" s="1"/>
  <c r="A155" i="6" s="1"/>
  <c r="A156" i="6" s="1"/>
  <c r="A157" i="6" s="1"/>
  <c r="A158" i="6" s="1"/>
  <c r="A159" i="6" s="1"/>
  <c r="A160" i="6" s="1"/>
  <c r="A162" i="6" s="1"/>
  <c r="A163" i="6" s="1"/>
  <c r="A164" i="6" s="1"/>
  <c r="A166" i="6" s="1"/>
  <c r="L15" i="1"/>
  <c r="N11" i="1"/>
  <c r="N15" i="1" s="1"/>
  <c r="M11" i="1"/>
  <c r="M15" i="1" s="1"/>
  <c r="E51" i="1" l="1"/>
  <c r="F51" i="1"/>
  <c r="F185" i="1"/>
  <c r="F184" i="1" s="1"/>
  <c r="E185" i="1"/>
  <c r="E184" i="1" s="1"/>
  <c r="D185" i="1"/>
  <c r="D184" i="1" s="1"/>
  <c r="D162" i="1" l="1"/>
  <c r="D157" i="1" s="1"/>
  <c r="E162" i="1"/>
  <c r="E157" i="1" s="1"/>
  <c r="E148" i="1" s="1"/>
  <c r="F162" i="1"/>
  <c r="F157" i="1" s="1"/>
  <c r="F148" i="1" s="1"/>
  <c r="F141" i="1"/>
  <c r="F140" i="1" s="1"/>
  <c r="E141" i="1"/>
  <c r="E140" i="1" s="1"/>
  <c r="D141" i="1"/>
  <c r="E119" i="1"/>
  <c r="F119" i="1"/>
  <c r="D108" i="1"/>
  <c r="D99" i="1" s="1"/>
  <c r="F19" i="1"/>
  <c r="N8" i="1" s="1"/>
  <c r="E19" i="1"/>
  <c r="M8" i="1" s="1"/>
  <c r="D19" i="1"/>
  <c r="E10" i="1"/>
  <c r="F10" i="1"/>
  <c r="D13" i="1"/>
  <c r="D10" i="1" s="1"/>
  <c r="L8" i="1" l="1"/>
  <c r="D140" i="1"/>
  <c r="E94" i="1"/>
  <c r="F94" i="1"/>
  <c r="E42" i="1" l="1"/>
  <c r="F42" i="1"/>
  <c r="E32" i="1"/>
  <c r="F32" i="1"/>
  <c r="E18" i="1"/>
  <c r="F18" i="1"/>
  <c r="E24" i="1"/>
  <c r="F24" i="1"/>
  <c r="D169" i="1" l="1"/>
  <c r="D148" i="1" s="1"/>
  <c r="D97" i="1"/>
  <c r="D94" i="1" s="1"/>
  <c r="D127" i="1"/>
  <c r="D119" i="1" s="1"/>
  <c r="F108" i="1"/>
  <c r="E108" i="1"/>
  <c r="E99" i="1" s="1"/>
  <c r="E87" i="1"/>
  <c r="F87" i="1"/>
  <c r="D84" i="1"/>
  <c r="E80" i="1"/>
  <c r="E66" i="1" s="1"/>
  <c r="D80" i="1"/>
  <c r="F73" i="1"/>
  <c r="E73" i="1"/>
  <c r="D73" i="1"/>
  <c r="D72" i="1" s="1"/>
  <c r="D20" i="1"/>
  <c r="D18" i="1" s="1"/>
  <c r="D66" i="1" l="1"/>
  <c r="F99" i="1"/>
  <c r="F207" i="1" l="1"/>
  <c r="E207" i="1"/>
  <c r="D207" i="1"/>
  <c r="A141" i="1" l="1"/>
  <c r="E14" i="1"/>
  <c r="D14" i="1"/>
  <c r="A149" i="1" l="1"/>
  <c r="A150" i="1" s="1"/>
  <c r="A151" i="1" s="1"/>
  <c r="F14" i="1"/>
  <c r="A152" i="1" l="1"/>
  <c r="A153" i="1" s="1"/>
  <c r="A154" i="1" s="1"/>
  <c r="A155" i="1" s="1"/>
  <c r="A156" i="1" s="1"/>
  <c r="A185" i="1" s="1"/>
  <c r="A186" i="1" s="1"/>
  <c r="A208" i="1" s="1"/>
</calcChain>
</file>

<file path=xl/comments1.xml><?xml version="1.0" encoding="utf-8"?>
<comments xmlns="http://schemas.openxmlformats.org/spreadsheetml/2006/main">
  <authors>
    <author>Klinta Stafecka</author>
  </authors>
  <commentList>
    <comment ref="D51" authorId="0" shapeId="0">
      <text>
        <r>
          <rPr>
            <b/>
            <sz val="9"/>
            <color indexed="81"/>
            <rFont val="Tahoma"/>
            <family val="2"/>
            <charset val="186"/>
          </rPr>
          <t>Klinta Stafecka:</t>
        </r>
        <r>
          <rPr>
            <sz val="9"/>
            <color indexed="81"/>
            <rFont val="Tahoma"/>
            <family val="2"/>
            <charset val="186"/>
          </rPr>
          <t xml:space="preserve">
500000 visos trīs gados uz 11.09.2017. vakaru papildus 14_07_P
14_09_P
14_23_P</t>
        </r>
      </text>
    </comment>
  </commentList>
</comments>
</file>

<file path=xl/comments2.xml><?xml version="1.0" encoding="utf-8"?>
<comments xmlns="http://schemas.openxmlformats.org/spreadsheetml/2006/main">
  <authors>
    <author>Klinta Stafecka</author>
  </authors>
  <commentList>
    <comment ref="D46" authorId="0" shapeId="0">
      <text>
        <r>
          <rPr>
            <b/>
            <sz val="9"/>
            <color indexed="81"/>
            <rFont val="Tahoma"/>
            <family val="2"/>
            <charset val="186"/>
          </rPr>
          <t>Klinta Stafecka:</t>
        </r>
        <r>
          <rPr>
            <sz val="9"/>
            <color indexed="81"/>
            <rFont val="Tahoma"/>
            <family val="2"/>
            <charset val="186"/>
          </rPr>
          <t xml:space="preserve">
500000 visos trīs gados uz 11.09.2017. vakaru papildus 14_07_P
14_09_P
14_23_P</t>
        </r>
      </text>
    </comment>
  </commentList>
</comments>
</file>

<file path=xl/comments3.xml><?xml version="1.0" encoding="utf-8"?>
<comments xmlns="http://schemas.openxmlformats.org/spreadsheetml/2006/main">
  <authors>
    <author>Klinta Stafecka</author>
  </authors>
  <commentList>
    <comment ref="D49" authorId="0" shapeId="0">
      <text>
        <r>
          <rPr>
            <b/>
            <sz val="9"/>
            <color indexed="81"/>
            <rFont val="Tahoma"/>
            <family val="2"/>
            <charset val="186"/>
          </rPr>
          <t>Klinta Stafecka:</t>
        </r>
        <r>
          <rPr>
            <sz val="9"/>
            <color indexed="81"/>
            <rFont val="Tahoma"/>
            <family val="2"/>
            <charset val="186"/>
          </rPr>
          <t xml:space="preserve">
500000 visos trīs gados uz 11.09.2017. vakaru papildus 14_07_P
14_09_P
14_23_P</t>
        </r>
      </text>
    </comment>
  </commentList>
</comments>
</file>

<file path=xl/comments4.xml><?xml version="1.0" encoding="utf-8"?>
<comments xmlns="http://schemas.openxmlformats.org/spreadsheetml/2006/main">
  <authors>
    <author>Klinta Stafecka</author>
  </authors>
  <commentList>
    <comment ref="D49" authorId="0" shapeId="0">
      <text>
        <r>
          <rPr>
            <b/>
            <sz val="9"/>
            <color indexed="81"/>
            <rFont val="Tahoma"/>
            <family val="2"/>
            <charset val="186"/>
          </rPr>
          <t>Klinta Stafecka:</t>
        </r>
        <r>
          <rPr>
            <sz val="9"/>
            <color indexed="81"/>
            <rFont val="Tahoma"/>
            <family val="2"/>
            <charset val="186"/>
          </rPr>
          <t xml:space="preserve">
500000 visos trīs gados uz 11.09.2017. vakaru papildus 14_07_P
14_09_P
14_23_P</t>
        </r>
      </text>
    </comment>
  </commentList>
</comments>
</file>

<file path=xl/sharedStrings.xml><?xml version="1.0" encoding="utf-8"?>
<sst xmlns="http://schemas.openxmlformats.org/spreadsheetml/2006/main" count="1493" uniqueCount="397">
  <si>
    <t>2018.gads</t>
  </si>
  <si>
    <t>2019.gads</t>
  </si>
  <si>
    <t>11.Ārlietu ministrija kopā:</t>
  </si>
  <si>
    <t>14.Iekšlietu ministrija kopā:</t>
  </si>
  <si>
    <t>Pasākuma nosaukums</t>
  </si>
  <si>
    <t>Nr.</t>
  </si>
  <si>
    <t>12.Ekonomikas ministrija kopā:</t>
  </si>
  <si>
    <t>18.Labklājības ministrija kopā:</t>
  </si>
  <si>
    <t>15.Izglītības un zinātnes ministrija kopā:</t>
  </si>
  <si>
    <t>17.Satiksmes ministrija kopā:</t>
  </si>
  <si>
    <t>16.Zemkopības ministrija kopā:</t>
  </si>
  <si>
    <t>29.Veselības ministrija kopā:</t>
  </si>
  <si>
    <t>13.Finanšu ministrija kopā:</t>
  </si>
  <si>
    <t>03.Ministru kabinets kopā:</t>
  </si>
  <si>
    <t>21.Vides aizsardzības un reģionālās attīstības ministrija kopā:</t>
  </si>
  <si>
    <t>22.Kultūras ministrija kopā:</t>
  </si>
  <si>
    <t>19.Tieslietu ministrija kopā:</t>
  </si>
  <si>
    <t>04.Korupcijas novēršanas un apkarošanas birojs kopā:</t>
  </si>
  <si>
    <t>euro</t>
  </si>
  <si>
    <t>Ministriju pasākumi kopā:</t>
  </si>
  <si>
    <t>Finanšu ministre</t>
  </si>
  <si>
    <t>D.Reizniece-Ozola</t>
  </si>
  <si>
    <t>2020.gads</t>
  </si>
  <si>
    <t>Ministru kabineta un Ministru prezidenta darba tehniskais nodrošinājums</t>
  </si>
  <si>
    <t>Ministru kabineta ēkas ( Brīvības bulvāris 36) lietošanas drošība un vides aizsardzība</t>
  </si>
  <si>
    <t>Biroja  kapacitātes stiprināšana</t>
  </si>
  <si>
    <t>Latvijas diplomātiskā un konsulārā dienesta stiprināšana Latvijas drošības un ekonomisko pamatinterešu aizstāvībai</t>
  </si>
  <si>
    <t>Latvijas Republikas diplomātisko un konsulāro pārstāvniecību telpu, drošības sistēmu un materiāltehniskais nodrošinājums</t>
  </si>
  <si>
    <t>Latvijas prezidentūra Kodolmateriālu piegādātāju grupā 2018-2019</t>
  </si>
  <si>
    <t>Apvienotas nodokļu un muitas policijas izveidošana un Iekšējās drošības daļas pakļautības maiņas īstenošana</t>
  </si>
  <si>
    <t>Analītiskās kapacitātes stiprināšana nodokļu ieņēmumu, riska vadības un nodokļu maksātāju segmentēšanas jomās</t>
  </si>
  <si>
    <t>Nodokļu informācijas pakalpojumu modernizācija</t>
  </si>
  <si>
    <t>Interaktīvo azartspēļu un izložu uzraudzības pilnveidošana un finansējuma nodrošināšana Izložu un azartspēļu uzraudzības inspekcijai  4. Noziedzīgi iegūtu līdzekļu legalizācijas un terorisma finansēšanas novēršanas direktīvas prasību izpildei</t>
  </si>
  <si>
    <t>Finanšu ministrijas iestāžu kapacitātes stiprināšana ēnu ekonomikas apkarošanai, Valsts ieņēmumu dienesta stratēģisko mērķu sasniegšanai (muitnieku, inspektoru un finanšu policistu atalgojumam).</t>
  </si>
  <si>
    <t xml:space="preserve">Latvijas Republikas valsts robežas uzturēšana </t>
  </si>
  <si>
    <t xml:space="preserve">Fundamentālo un lietišķo pētījumu projektu programmas darbības nodrošināšana </t>
  </si>
  <si>
    <t xml:space="preserve">Par vispārējās izglītības pedagogu, kuri trīs gadus pirms pensionēšanās vecuma sasniegšanas un līdz priekšlaicīgas pensionēšanās vecumam pašvaldību dibināto skolu likvidācijas vai reorganizācijas gadījumā zaudē darbu, sociālā atbalsta sistēmas izveidi </t>
  </si>
  <si>
    <t>IZM padotībā esošo augstākās izglītības iestāžu pedagogu darba samaksas palielinājums</t>
  </si>
  <si>
    <t>ES fondu izdevumu sertifikācija</t>
  </si>
  <si>
    <t>Sadarbība ar Eiropas Pārtikas nekaitīguma iestādi (EFSA), riska zinātniskā novērtēšana, pārtikas uzņēmumu darbības un eksporta veicināšana</t>
  </si>
  <si>
    <t>Augu veselības un augu uzraudzības nodrošināšana</t>
  </si>
  <si>
    <t>Pedagogu darba samaksas reformas ieviešanas finansējums Latvijas Lauksaimniecības universitātei (LLU)</t>
  </si>
  <si>
    <t>Latvijas Prezidentūra 2018.gada Starptautiskā Transporta foruma (International Transport Forum (ITF)) Samitā</t>
  </si>
  <si>
    <t>Nozares padomnieka diplomātiskā ranga piešķiršana nozares atašejam Latvijas Republikas vēstniecībā Ķīnas Tautas Republikā</t>
  </si>
  <si>
    <t>Sociālās rehabilitācijas pakalpojumu klāsta pilnveidošana (papildināšana)</t>
  </si>
  <si>
    <t>Valsts probācijas dienesta nodarbināto atlīdzības pieaugums</t>
  </si>
  <si>
    <t>Valsts valodas lietojuma uzraudzības stiprināšana</t>
  </si>
  <si>
    <t xml:space="preserve">Dotācija "Rīgas Politiski represēto biedrībai" darbības nodrošināšanai </t>
  </si>
  <si>
    <t>Fiziskās apsardzes nodrošināšana tiesās</t>
  </si>
  <si>
    <t>Tehnisko palīglīdzekļu klāsta modernizēšana un pieejamības uzlabošana</t>
  </si>
  <si>
    <t>Vides uzraudzības stiprināšana (t. sk. algas inspektoriem)</t>
  </si>
  <si>
    <t>Stipendijas KM vidusskolu audzēkņiem līdz IZM līmenim</t>
  </si>
  <si>
    <t>Radošo personu atbalsta programma</t>
  </si>
  <si>
    <t>Augstskolu pedagogu finansējums saskaņā ar pedagogu darba samaksas reformu</t>
  </si>
  <si>
    <t>Neatkarīgas un efektīvas antidopinga struktūras izveide Valsts sporta medicīnas centrā</t>
  </si>
  <si>
    <t>Finansējums pedagogu darba samaksas reformas nodrošināšanai Rīgas Stradiņa universitātei</t>
  </si>
  <si>
    <t>74. resors "Gadskārtējā valsts budžeta izpildes procesā pārdalāmais finansējums"</t>
  </si>
  <si>
    <t>Klinta Stafecka</t>
  </si>
  <si>
    <t>T. 67095438
klinta.stafecka@fm.gov.lv</t>
  </si>
  <si>
    <t>Noziedzīgi iegūtu līdzekļu legalizācijas un terorisma finansēšanas risku ierobežošana</t>
  </si>
  <si>
    <t>14_01_P</t>
  </si>
  <si>
    <t>14_02_P</t>
  </si>
  <si>
    <t>14_07_P</t>
  </si>
  <si>
    <t>Drošības policijas kapacitātes stiprināšana (informācija klasificēta)</t>
  </si>
  <si>
    <t>14_09_P</t>
  </si>
  <si>
    <t xml:space="preserve">Valsts policijas pasākumi kibernoziegumu apkarošanas jomā </t>
  </si>
  <si>
    <t>14_10_P</t>
  </si>
  <si>
    <t xml:space="preserve">Valsts policijas pretterorisma vienības “OMEGA” nodrošinājums </t>
  </si>
  <si>
    <t>14_24_P</t>
  </si>
  <si>
    <t xml:space="preserve">Valsts robežsardzes amatpersonu ar speciālajām dienesta pakāpēm nodrošināšana ar formas tērpiem </t>
  </si>
  <si>
    <t>14_05_P</t>
  </si>
  <si>
    <t xml:space="preserve">Investīciju projektu īstenošanai nepieciešamās publiskās un privātās partnerības dokumentācijas sagatavošana </t>
  </si>
  <si>
    <t>14_08_P</t>
  </si>
  <si>
    <t>14_13_P</t>
  </si>
  <si>
    <t xml:space="preserve">Nekustamā īpašuma uzturēšanas un apsaimniekošanas nodrošināšana </t>
  </si>
  <si>
    <t>14_23_P</t>
  </si>
  <si>
    <t>14_28_P</t>
  </si>
  <si>
    <t>14_41_P</t>
  </si>
  <si>
    <t>Demogrāfija</t>
  </si>
  <si>
    <t>Valsts darba inspekcijai ēnu apkarošanai</t>
  </si>
  <si>
    <t>VSAA IT sistēmu pielāgošana demogrāfijas pasākumiem, sociāla rakstura institūcijām kapacitātes stiprināšanai un sociālām programmām bērnu tiesību aizsardzības jomās</t>
  </si>
  <si>
    <t>Prioritārā pasākuma kods</t>
  </si>
  <si>
    <t>Alternatīvo ģimenes aprūpes formu attīstība</t>
  </si>
  <si>
    <t xml:space="preserve">Valdību veidojošo koalīcijas sadarbības partneru darba grupas ministrijām atbalstītais papildu finansējums </t>
  </si>
  <si>
    <t>VID otra datu centra izveide</t>
  </si>
  <si>
    <t>Veselības finansējuma nodrošināšana</t>
  </si>
  <si>
    <t>10.Aizsardzības ministrija kopā:</t>
  </si>
  <si>
    <t xml:space="preserve">Nacionālās pretošanās kustības dalībnieku pabalsta pieaugumu </t>
  </si>
  <si>
    <t>Datu apmaiņas risinājuma izstrāde informācijas apmaiņai par reģistrētajiem nodrošinājuma līdzekļiem</t>
  </si>
  <si>
    <t>03_01_P</t>
  </si>
  <si>
    <t>03_02_P</t>
  </si>
  <si>
    <t>04_01_P</t>
  </si>
  <si>
    <t>10_01_P</t>
  </si>
  <si>
    <t>11_01_P</t>
  </si>
  <si>
    <t>11_05_P</t>
  </si>
  <si>
    <t>11_03_P</t>
  </si>
  <si>
    <t>12_13_P</t>
  </si>
  <si>
    <t>Valsts galvojumi bankas aizdevumiem mājokļu iegādei vai būvniecībai</t>
  </si>
  <si>
    <t>12_10_P</t>
  </si>
  <si>
    <t>Investīciju piesaistes un uzņēmējdarbības vides pilnveidošanas pasākumiem</t>
  </si>
  <si>
    <t>12_11_P</t>
  </si>
  <si>
    <t>EM analītiskās kapacitātes stiprināšanai</t>
  </si>
  <si>
    <t>12_03_P</t>
  </si>
  <si>
    <t>Eiropas Padomes direktīvas pārņemšanai tūrisma jomā un normatīvo regulējumu nodrošināšanai attiecībā uz ekodizaina un energomarķējuma prasību ievērošanu (PTAC)</t>
  </si>
  <si>
    <t>12_12_P</t>
  </si>
  <si>
    <t>Nacionālā drošības likumā paredzētās funkcijas izpildei</t>
  </si>
  <si>
    <t>12_02_P</t>
  </si>
  <si>
    <t>Konkurences padomes tehniskā nodrošinājuma uzlabošanai</t>
  </si>
  <si>
    <t>12_05_P</t>
  </si>
  <si>
    <t>EM ēkas iekštelpu tehniskā stāvokļa apsekojuma rezultātā konstatēto bojājumu novēršanai  un EM maksas pakalpojumu kompensācijai</t>
  </si>
  <si>
    <t>13_01_H</t>
  </si>
  <si>
    <t>Noziedzīgi iegūtu līdzekļu legalizācijas un terorisma finansēšanas risku ierobežošana (PTAC)</t>
  </si>
  <si>
    <t>13_02_P</t>
  </si>
  <si>
    <t>13_03_P</t>
  </si>
  <si>
    <t>13_04_P</t>
  </si>
  <si>
    <t>13_05_P</t>
  </si>
  <si>
    <t>13_07_P</t>
  </si>
  <si>
    <t>13_08_P</t>
  </si>
  <si>
    <t>Latvijas Republikas valsts robežas ar Krievijas Federāciju un Baltkrievijas Republiku izbūve</t>
  </si>
  <si>
    <t>Bērnu noziedzības novēršanas un bērnu aizsardzības pret noziedzīgu nodarījumu pamatnostādnēs 2013-2019 paredzēto pasākumu īstenošana</t>
  </si>
  <si>
    <t>Amatpersonu ar speciālajām dienesta pakāpēm nodrošināšana ar speciālajiem aizsargtērpiem</t>
  </si>
  <si>
    <t xml:space="preserve">Valsts robežsardzes koledžas Kinoloģijas centra  modernizācija </t>
  </si>
  <si>
    <t>Depo ēku pielāgošana darbam ar mūsdienu prasībām atbilstošiem transportlīdzekļiem</t>
  </si>
  <si>
    <t>14_46_P</t>
  </si>
  <si>
    <t>Iekšlietu resora informācijas un komunikācijas tehnoloģiju infrastruktūras drošības uzlabošana (informācija klasificēta)</t>
  </si>
  <si>
    <t>15_05_P</t>
  </si>
  <si>
    <t>15_02_P</t>
  </si>
  <si>
    <t>15_01_P</t>
  </si>
  <si>
    <t>16_01_P</t>
  </si>
  <si>
    <t>16_02_P</t>
  </si>
  <si>
    <t>16_03_P</t>
  </si>
  <si>
    <t>16_06_P</t>
  </si>
  <si>
    <t>17_06_P</t>
  </si>
  <si>
    <t>17_08_P</t>
  </si>
  <si>
    <t>19_01_P</t>
  </si>
  <si>
    <t>19_02_P</t>
  </si>
  <si>
    <t>19_12_P</t>
  </si>
  <si>
    <t>Papildu dotācija biedrības "Latvijas Politiski represēto apvienība" darbības nodrošināšanai</t>
  </si>
  <si>
    <t>19_13_P</t>
  </si>
  <si>
    <t>19_11_P</t>
  </si>
  <si>
    <t>Satversmes aizsardzības biroja darbības nodrošināšana (Klasificēta informācija)</t>
  </si>
  <si>
    <t>19_05_P</t>
  </si>
  <si>
    <t>21_21_P</t>
  </si>
  <si>
    <t>22_01_P</t>
  </si>
  <si>
    <t>Mantojuma speciālistu atalgojuma tālākais pieaugums</t>
  </si>
  <si>
    <t>22_02_P</t>
  </si>
  <si>
    <t>22_18_P</t>
  </si>
  <si>
    <t>Nomas maksas izdevumi</t>
  </si>
  <si>
    <t>22_17_P</t>
  </si>
  <si>
    <t xml:space="preserve">Integrācijas pasākumi </t>
  </si>
  <si>
    <t>22_03_P</t>
  </si>
  <si>
    <t>22_09_P</t>
  </si>
  <si>
    <t>Rīgas Sv. Jēkaba Romas katoļu baznīcas katedrāles ēkas restaurācija</t>
  </si>
  <si>
    <t>22_05_P</t>
  </si>
  <si>
    <t>22_12_P</t>
  </si>
  <si>
    <t>Reģionu kultūrtelpas stiprināšana</t>
  </si>
  <si>
    <t>29_18_P</t>
  </si>
  <si>
    <t>29_47_P</t>
  </si>
  <si>
    <t>"Latvijas Goda ģimenes gads" projekta īstenošanai</t>
  </si>
  <si>
    <t>Latvijas Nacionālo karavīru biedrība, piemiņas vietu izveide</t>
  </si>
  <si>
    <t>Latviešu virsnieku apvienība, darbības nodrošināšanai</t>
  </si>
  <si>
    <t>Latvijas Nacionālo Partizānu apvienība, piemiņas vietu izveidei</t>
  </si>
  <si>
    <t>Zigfrīda Annas Meirovica pieminekļa izveidei Tukumā</t>
  </si>
  <si>
    <t>Diplomātiskā un konsulārā dienesta stiprināšanai</t>
  </si>
  <si>
    <t>Ārpolitikas institūts</t>
  </si>
  <si>
    <t>Valsts ieņēmumu dienesta administratīvās struktūras reformas turpināšana, tajā skaitā AML/TF uzraudzības īstenošana un APA un transfertcenu kapacitātes stiprināšana</t>
  </si>
  <si>
    <t xml:space="preserve">Valsts funkciju sporta nozarē izpildes nodrošināšana nemainīgā līmenī </t>
  </si>
  <si>
    <t>Fundamentālie un lietišķie pētījumi</t>
  </si>
  <si>
    <t>Atbalsts  jaunatnes organizācijām</t>
  </si>
  <si>
    <t>Latvijas Skautu un gaidu centrālās organizācijas darbības nodrošināšanai</t>
  </si>
  <si>
    <t>Biedrības "Latvijas Mazpulki" finansiālam atbalstam</t>
  </si>
  <si>
    <t>Jaunatnes pasākumi</t>
  </si>
  <si>
    <t>Atbalsts izglītības organizācijām</t>
  </si>
  <si>
    <t>Kustība par latvisku kultūru izglītībā - mācību materiāli par latviskām tradīcijām</t>
  </si>
  <si>
    <t>Studiju programmu sagatavošana nākamā posma akreditācijai, prioritāri STEM un pedagoģijas jomā</t>
  </si>
  <si>
    <t>Sporta būvju attīstība</t>
  </si>
  <si>
    <t>Daugavpils sporta būve</t>
  </si>
  <si>
    <t>Sporta Būves LOC</t>
  </si>
  <si>
    <t>Sporta infrastruktūra</t>
  </si>
  <si>
    <t>Paraolimpiskās halles būvniecība</t>
  </si>
  <si>
    <t>Diasporas pasākumi</t>
  </si>
  <si>
    <t xml:space="preserve">Valsts meža dienestam ugunsapsardzības specializētā autotransporta iegādei </t>
  </si>
  <si>
    <t>Administratīvās kapacitātes palielināšanai uzraudzības, kontroles funkciju nodrošināšanai dzīvnieku un augu infekcijas slimību apkarošanas un ES fondu administrēšanas jomā, kā arī Personas datu aizsardzības regulas (Eiropas Parlamenta un Padomes Regula (ES) 2016/679) daļēju prasību izpildei, datu drošības, pieejamības un leģitimitātes nodrošināšanai valsts pārvaldes IKT sistēmu - Resursu vadības sistēmas RVS (Visma Horizon)) un Dokumentu vadības sistēmas DVS (Rix Technology Namejs) pilnveidošanai - savstarpējā integrācijai (2018., 2019., 2020. un turpmākajiem gadiem).</t>
  </si>
  <si>
    <t>Valsts sociālās apdrošināšanas aģentūrai administratīvās kapacitātes stiprināšanai</t>
  </si>
  <si>
    <t>Veselības un darbspēju ekspertīzes ārstu valsts komisijas administratīvās kapacitātes stiprināšanai</t>
  </si>
  <si>
    <t>Apeirons</t>
  </si>
  <si>
    <t>Sustento</t>
  </si>
  <si>
    <t>Latvijas neredzīgo biedrība</t>
  </si>
  <si>
    <t>Latvijas nedzirdīgo biedrība</t>
  </si>
  <si>
    <t>Latvijas Autisma biedrība</t>
  </si>
  <si>
    <t>Biedrībai "Cerību spārni" projekta "Cerību sēta" piebraucamā ceļa izbūvei</t>
  </si>
  <si>
    <t>Fonds "Mīlestības pedagoģija"</t>
  </si>
  <si>
    <t>Rehabilitācijas centrs "Mēs esam līdzās"</t>
  </si>
  <si>
    <t>Atbalsts pensionāru organizācijām</t>
  </si>
  <si>
    <t>Latvijas politiski represēto apvienība</t>
  </si>
  <si>
    <t>Rīgas politiski represēto biedrība</t>
  </si>
  <si>
    <t>Uzņēmuma reģistra Publisko reģistru modernizācija</t>
  </si>
  <si>
    <t>Tieslietu ministrijas datu centra remonts</t>
  </si>
  <si>
    <t>Drošības sistēmu ieviešana tiesās</t>
  </si>
  <si>
    <t>Tiesu iestāžu Madonā centralizācija</t>
  </si>
  <si>
    <t>Izpildu lietu reģistra tehnoloģisko resursu paplašināšana</t>
  </si>
  <si>
    <t>Atbalsts NVO</t>
  </si>
  <si>
    <t>Ģimenei draudzīga pašvaldība</t>
  </si>
  <si>
    <t>Latgales attīstības aģentūra</t>
  </si>
  <si>
    <t>Ogres pāreja</t>
  </si>
  <si>
    <t>Sociālās atmiņas dokumentēšana "Sibīrijas bērni"</t>
  </si>
  <si>
    <t>Nacionālo kultūras biedrību darbības atbalsts  (Slokas ielā 37)</t>
  </si>
  <si>
    <t>Romu biedrība</t>
  </si>
  <si>
    <t>Ebreju biedrība</t>
  </si>
  <si>
    <t>Atbalsts kultūras projektiem un iestādēm</t>
  </si>
  <si>
    <t>Lielo kapu kultūrvēsturisko vērtību saglabāšana</t>
  </si>
  <si>
    <t>Ziedoņa muzeja darbības nodrošināšana</t>
  </si>
  <si>
    <t>Latvijas Nacionālā kultūras centra nemateriālā kultūras mantojuma un tautas mākslas pasākumi (Baltijas jūras projekts, dziesminieku kustības atbalsts)</t>
  </si>
  <si>
    <t>Atbalsts Līvu savienībai kultūrvēsturisko vērtību saglabāšanai</t>
  </si>
  <si>
    <t>"Latvijas skolas somas" Kultūrizglītības projektu konkurss</t>
  </si>
  <si>
    <t>Barikāžu muzejs</t>
  </si>
  <si>
    <t>Sakrālā mantojuma saglabāšanas programma</t>
  </si>
  <si>
    <t>Aglona</t>
  </si>
  <si>
    <t>Doma baznīca</t>
  </si>
  <si>
    <t>Lestenes baznīca</t>
  </si>
  <si>
    <t>Insulīna sūkņi bērniem</t>
  </si>
  <si>
    <t>05. Tiesībsarga birojs kopā:</t>
  </si>
  <si>
    <t>Nacionālais preventīvais mehānisms</t>
  </si>
  <si>
    <t>19.Tieslietu ministrija (Zemesgrāmatu nodaļu, rajonu (pilsētu) tiesu, apgabaltiesas) kopā:</t>
  </si>
  <si>
    <t>24. Valsts kontrole kopā:</t>
  </si>
  <si>
    <t>Valsts kontroles kapacitātes stiprināšana lietderības un atbilstības pārbaužu tvēruma paplašināšanai publiskā sektora revīzijās</t>
  </si>
  <si>
    <t>28. Augstākā tiesa kopā:</t>
  </si>
  <si>
    <t>Augstākās tiesas informācijas tehnoloģiju sistēmu darbības nodrošināšana</t>
  </si>
  <si>
    <t>Augstākās tiesu instances - Latvijas Senāta simtgades pasākumu nodrošināšana</t>
  </si>
  <si>
    <t>Augstākās  tiesas mājas lapas funkcionalitātes audita veikšana</t>
  </si>
  <si>
    <t>Augstākās tiesas departamentu nolēmumu krājuma izdošana</t>
  </si>
  <si>
    <t>30. Satversmes tiesa kopā:</t>
  </si>
  <si>
    <t>Satversmes tiesas starptautiskas konferences organizēšana</t>
  </si>
  <si>
    <t>Satversmes tiesas kapacitātes celšana</t>
  </si>
  <si>
    <t>Strukturālā reforma: Satversmes tiesas juridiskā bloka papildināšana</t>
  </si>
  <si>
    <t>Nekustamā īpašuma nodokļa pieauguma segšana</t>
  </si>
  <si>
    <t xml:space="preserve">32. Prokuratūra kopā: </t>
  </si>
  <si>
    <t>Prokuratūras struktūrvienības izvietošana pagaidu telpās Elizabetes ielā 2, Rīgā</t>
  </si>
  <si>
    <t>Prokuratūras informācijas tehnoloģiju infrastruktūras uzturēšana un nepieciešamā drošības līmeņa nodrošināšana</t>
  </si>
  <si>
    <t>Prokuratūras Administratīvā direktora dienesta darbinieku atalgojuma palielināšana saistībā ar Kontroles dienesta kapacitātes stiprināšanu</t>
  </si>
  <si>
    <t>Prokuratūras tehnisko risinājumu nodrošinājums normatīvo aktu prasību izpildei</t>
  </si>
  <si>
    <t>Prokuratūras struktūrvienību ēkas Kalpaka bulvārī 6, Rīgā remontdarbi</t>
  </si>
  <si>
    <t>Materiāltehniskais nodrošinājums Prokuratūrai noteikto funkciju izpildei</t>
  </si>
  <si>
    <t xml:space="preserve">47. Radio un televīzija kopā: </t>
  </si>
  <si>
    <t>Latvijas Radio kapacitātes stiprināšana</t>
  </si>
  <si>
    <t>Latvijas Televīzijas kapacitātes stiprināšana</t>
  </si>
  <si>
    <t>Tiesnešu algas</t>
  </si>
  <si>
    <t>Sporta būves personām ar īpašām vajadzībām</t>
  </si>
  <si>
    <t>Sabiedrības saliedētība, kultūras mantojuma un sociālās atmiņas pasākumi, tai skaitā atbalsts NVO</t>
  </si>
  <si>
    <t>05_01_P_N</t>
  </si>
  <si>
    <t>Cietumu remonti</t>
  </si>
  <si>
    <t>32_01_P_N</t>
  </si>
  <si>
    <t>32_02_P_N</t>
  </si>
  <si>
    <t>32_03_P_N</t>
  </si>
  <si>
    <t>32_04_P_N</t>
  </si>
  <si>
    <t>32_05_P_N</t>
  </si>
  <si>
    <t>32_06_P_N</t>
  </si>
  <si>
    <t>19_01_H_N</t>
  </si>
  <si>
    <t>47_01_P_N</t>
  </si>
  <si>
    <t>47_02_P_N</t>
  </si>
  <si>
    <t>47_11_P_N</t>
  </si>
  <si>
    <t>Bezmaksas virszemes apraidē raidošajām komerctelevīzijām LR simtgades satura veidošanai</t>
  </si>
  <si>
    <t>28_03_P_N</t>
  </si>
  <si>
    <t>Ekspertu piesaiste reformu novērtēšanai un kapacitātes stiprināšanai</t>
  </si>
  <si>
    <t>Finansējums dzelzceļa publiskai infrastruktūrai</t>
  </si>
  <si>
    <t>Sociālās uzņēmējdarbības veicināšana</t>
  </si>
  <si>
    <t>Eiropas datu aizsardzības uzraudzības iestāžu konference "Vispārīgās datu aizsardzības regulas ieviešanas gaita ES" Rīgā, 2018.gada jūnijā</t>
  </si>
  <si>
    <t>Vides piesārņojuma mazināšanas pasākumi</t>
  </si>
  <si>
    <t>Pilotprojekts pašvaldībās reemigrācijas veicināšanai "Reģionālās reemigrācijas koordinātors"</t>
  </si>
  <si>
    <t>Programma bērnam drošs bērnudārzs</t>
  </si>
  <si>
    <t>Mediju fonds</t>
  </si>
  <si>
    <t>Mērķprogramma vēsturisko un identitāti stiprinošo latviešu filmu ražošanai</t>
  </si>
  <si>
    <t>Kultūrkapitāla fonds</t>
  </si>
  <si>
    <t>28_04_P_N</t>
  </si>
  <si>
    <t>24_01_P_N</t>
  </si>
  <si>
    <t>28_05_P_N</t>
  </si>
  <si>
    <t>28_06_P_N</t>
  </si>
  <si>
    <t>08.09.2017.</t>
  </si>
  <si>
    <t>12.09.2017.</t>
  </si>
  <si>
    <t>Kopā:</t>
  </si>
  <si>
    <t>08.09.2017. piešķirtais kopā:</t>
  </si>
  <si>
    <t>30_01_P_N</t>
  </si>
  <si>
    <t>30_02_P_N</t>
  </si>
  <si>
    <t>30_03_P_N</t>
  </si>
  <si>
    <t>30_04_P_N</t>
  </si>
  <si>
    <t>Tiesnešu un prokuroru atalgojums</t>
  </si>
  <si>
    <t>19_02_P_N</t>
  </si>
  <si>
    <t>Tiesnešu atalgojuma palielinājums</t>
  </si>
  <si>
    <r>
      <t>turpmākā laikposmā līdz pasākuma pabeigšanai 
(</t>
    </r>
    <r>
      <rPr>
        <b/>
        <i/>
        <sz val="9"/>
        <rFont val="Times New Roman"/>
        <family val="1"/>
        <charset val="186"/>
      </rPr>
      <t>ja tas ir terminēts</t>
    </r>
    <r>
      <rPr>
        <b/>
        <sz val="9"/>
        <rFont val="Times New Roman"/>
        <family val="1"/>
        <charset val="186"/>
      </rPr>
      <t>)</t>
    </r>
  </si>
  <si>
    <r>
      <t>turpmāk katru gadu 
(</t>
    </r>
    <r>
      <rPr>
        <b/>
        <i/>
        <sz val="9"/>
        <rFont val="Times New Roman"/>
        <family val="1"/>
        <charset val="186"/>
      </rPr>
      <t>ja pasākums nav terminēts</t>
    </r>
    <r>
      <rPr>
        <b/>
        <sz val="9"/>
        <rFont val="Times New Roman"/>
        <family val="1"/>
        <charset val="186"/>
      </rPr>
      <t>)</t>
    </r>
  </si>
  <si>
    <t>Pasākuma pabeigšanas gads
 (ja tas ir terminēts)</t>
  </si>
  <si>
    <t>pielikums Informatīvajam ziņojumam “Par fiskālās telpas pasākumiem un izdevumiem prioritārajiem pasākumiem valsts budžetam 2018.gadam un ietvaram 2018.–2020.gadam”</t>
  </si>
  <si>
    <t>Pasākuma plāna nodrošināšana 2021.gada tautas skaitīšanas sagatavošanai un veikšanai</t>
  </si>
  <si>
    <t>12_02_H</t>
  </si>
  <si>
    <t>Tiesnešu atalgojuma palielināšana</t>
  </si>
  <si>
    <t>MK 08.09.2017.</t>
  </si>
  <si>
    <t>MK 12.09.2017.</t>
  </si>
  <si>
    <t>STARPĪBA</t>
  </si>
  <si>
    <t>VARAM samazinātais</t>
  </si>
  <si>
    <t>13_10_P</t>
  </si>
  <si>
    <t>Mērķfinansējums reģionālo kultūras projektu un populārās mūzikas atbalstam</t>
  </si>
  <si>
    <t>22_20_P</t>
  </si>
  <si>
    <t>Sakrālā mantojuma saglabāšanas mērķprogramma -Rīgas Sv.Jēkaba Romas katoļu baznīcas katedrāle, Rīgas Doma baznīca, Aglonas Romas katoļu bazilika, Lestenes baznīca</t>
  </si>
  <si>
    <t>22_07_P</t>
  </si>
  <si>
    <t>22_14_P</t>
  </si>
  <si>
    <t xml:space="preserve">Neatkarīga un efektīva Antidopinga biroja izveide </t>
  </si>
  <si>
    <t>Ierīces insulīna pastāvīgai ievadīšanai bērniem</t>
  </si>
  <si>
    <t>29_04_P</t>
  </si>
  <si>
    <t>11_13_P</t>
  </si>
  <si>
    <t>Latvijas Ārpolitikas institūta darbības nodrošināšana</t>
  </si>
  <si>
    <t>11_12_P</t>
  </si>
  <si>
    <t>ES fondu izdevumu sertifikācija un IT drošības uzlabošana ES fondu administrēšanas jomā</t>
  </si>
  <si>
    <t>16_23_P</t>
  </si>
  <si>
    <t>16_24_P</t>
  </si>
  <si>
    <t>Administratīvās kapacitātes palielināšanai uzraudzības, kontroles funkciju nodrošināšanai dzīvnieku un augu infekcijas slimību apkarošanas un ES fondu administrēšanas jomā, kā arī Personas datu aizsardzības regulas daļējai prasību izpildei, datu drošības, pieejamības un leģitimitātes nodrošināšanai, un IKT sistēmu integrācijai un attīstībai.</t>
  </si>
  <si>
    <t>21_19_P</t>
  </si>
  <si>
    <t>21_22_P</t>
  </si>
  <si>
    <t>Veselīga dzīvesveida aktivitāšu veicināšana Latgalē</t>
  </si>
  <si>
    <t>21_23_P</t>
  </si>
  <si>
    <t>21_24_P</t>
  </si>
  <si>
    <t>Atbalsta pasākums ražošanas atkritumu ilgtspējīgai apsaimniekošanai</t>
  </si>
  <si>
    <t>21_25_P</t>
  </si>
  <si>
    <t>21_26_P</t>
  </si>
  <si>
    <t>18_03_P</t>
  </si>
  <si>
    <t>Tehnisko palīglīdzekļu pieejamības uzlabošana</t>
  </si>
  <si>
    <t>18_02_P</t>
  </si>
  <si>
    <t>Valsts darba inspekcijas administratīvās kapacitātes stiprināšana darbā ar ēnu ekonomikas samazināšanu</t>
  </si>
  <si>
    <t>18_15_P</t>
  </si>
  <si>
    <t>18_17_P</t>
  </si>
  <si>
    <t>Sociāla rakstura institūcijām kapacitātes stiprināšanai un sociālām programmām bērnu tiesību aizsardzības jomās un ar šiem pasākumiem saistīto IT sistēmu pielāgošanai</t>
  </si>
  <si>
    <t>18_18_P</t>
  </si>
  <si>
    <t>18_01_P</t>
  </si>
  <si>
    <t>Veselības un darbspēju ekspertīzes ārstu valsts komisijas administratīvās kapacitātes stiprināšana</t>
  </si>
  <si>
    <t>18_13_P</t>
  </si>
  <si>
    <t>03_04_P</t>
  </si>
  <si>
    <t>Nodokļu informācijas pakalpojumu modernizācija (t.sk. ar MAIS izveidošanu un funkcionalitātes nodrošināšanu)</t>
  </si>
  <si>
    <t>Interaktīvo azartspēļu un izložu uzraudzības kapacitātes stiprināšana</t>
  </si>
  <si>
    <t>17_20_P</t>
  </si>
  <si>
    <t>Dzelzceļa publiskā infrastruktūra</t>
  </si>
  <si>
    <t>Integrācijas pasākumu īstenošana</t>
  </si>
  <si>
    <t>Nomas maksas izdevumi Latvijas Nacioālam teātrim un PIKC "Ventspils mūzikas vidusskola"</t>
  </si>
  <si>
    <t>22_19_P</t>
  </si>
  <si>
    <t>Mediju atbalsta fonda darbības paplašināšana</t>
  </si>
  <si>
    <t>19_16_P</t>
  </si>
  <si>
    <t>19_18_P</t>
  </si>
  <si>
    <t>Tieslietu ministrijas datu centra elektrosadales tīkla remonts</t>
  </si>
  <si>
    <t>19_15_P</t>
  </si>
  <si>
    <t>Ieslodzījuma vietu infrastruktūras remontdarbi un uzlabojumi</t>
  </si>
  <si>
    <t>19_17_P</t>
  </si>
  <si>
    <t>Konference par Vispārīgās datu aizsardzības regulas ieviešanu</t>
  </si>
  <si>
    <t>19_08_P_N</t>
  </si>
  <si>
    <t>19_06_P_N</t>
  </si>
  <si>
    <t>19_14_P</t>
  </si>
  <si>
    <t>Prokuroru atalgojuma palielinājums</t>
  </si>
  <si>
    <t>Finanšu ministrijas iestāžu kapacitātes stiprināšana, t.sk. ēnu ekonomikas apkarošanai, Valsts ieņēmumu dienesta stratēģisko mērķu sasniegšanai (t.sk. muitnieku, inspektoru un finanšu policistu atalgojumam)</t>
  </si>
  <si>
    <t>Zigfrīda Annas Meirovica pieminekļa izveide Tukumā</t>
  </si>
  <si>
    <t xml:space="preserve">Par vispārējās izglītības pedagogu, kuri trīs gadus pirms pensionēšanās vecuma sasniegšanas pašvaldību dibināto skolu likvidācijas vai reorganizācijas gadījumā zaudē darbu, sociālā atbalsta sistēmas izveidi </t>
  </si>
  <si>
    <t>15_03_P</t>
  </si>
  <si>
    <t xml:space="preserve">Atbalsts latviskajai izglītībai diasporā un latviešu valodas apguvei </t>
  </si>
  <si>
    <t>Fundamentālo un lietišķo pētījumu projektu programmas darbības nodrošināšana</t>
  </si>
  <si>
    <t>15_06_P</t>
  </si>
  <si>
    <t>Valsts funkciju sporta nozarē izpildes nodrošināšana nemainīgā līmenī</t>
  </si>
  <si>
    <t>15_07_P</t>
  </si>
  <si>
    <t>Nodrošināt atbalsta mehānismu  jaunatnes organizācijām un paredzēt papildus valsts budžeta finansējumu to darbības nodrošināšanai</t>
  </si>
  <si>
    <t>15_15_P</t>
  </si>
  <si>
    <t>XVIII Baltijas valstu studentu dziesmu un deju svētki "Gaudeamus"</t>
  </si>
  <si>
    <t>15_21_P</t>
  </si>
  <si>
    <t>15_22_P</t>
  </si>
  <si>
    <t>Papildus investīcijas valsts nozīmes sporta infrastruktūras attīstības projektu īstenošanai</t>
  </si>
  <si>
    <t>15_23_P</t>
  </si>
  <si>
    <t>Paralimpiskā sporta centra izveide</t>
  </si>
  <si>
    <t>Ģimenes valsts pabalsta apmēra palielināšana</t>
  </si>
  <si>
    <t>18_20_P</t>
  </si>
  <si>
    <t>Valsts sociālās apdrošināšanas aģentūras administratīvās kapacitātes stiprināšana</t>
  </si>
  <si>
    <t>18_19_P</t>
  </si>
  <si>
    <t>Atbalsts nevalstiskajām organizācijām</t>
  </si>
  <si>
    <t>18_12_P</t>
  </si>
  <si>
    <t>18_21_P</t>
  </si>
  <si>
    <t xml:space="preserve">Mērķdotācija pašvaldībām sociālajiem darbiniekiem, kuri strādā ar ģimenēm ar bērniem </t>
  </si>
  <si>
    <t xml:space="preserve">Nacionālās pretošanās kustības dalībnieku pabalsta pieaugums </t>
  </si>
  <si>
    <t>10_02_P</t>
  </si>
  <si>
    <t>14_47_P</t>
  </si>
  <si>
    <t>t.sk. transferts uz Iekšlietu ministriju</t>
  </si>
  <si>
    <t>Valsts ieņēmumu dienesta administratīvās struktūras reformas turpināšana, tajā skaitā APA un transfertcenu kapacitātes stiprināšana</t>
  </si>
  <si>
    <t>Ekspertu piesaiste reformu novērtēšanai un kapacitātes stiprināšana</t>
  </si>
  <si>
    <t>Investīciju piesaistes un uzņēmējdarbības vides pilnveidošanas pasākumi</t>
  </si>
  <si>
    <t>EM analītiskās kapacitātes stiprināšana</t>
  </si>
  <si>
    <t>Eiropas Padomes direktīvas pārņemšana tūrisma jomā un normatīvo regulējumu nodrošināšana attiecībā uz ekodizaina un energomarķējuma prasību ievērošanu</t>
  </si>
  <si>
    <t>Nacionālā drošības likumā paredzētās funkcijas izpilde</t>
  </si>
  <si>
    <t>Konkurences padomes tehniskā nodrošinājuma uzlabošana</t>
  </si>
  <si>
    <t>EM ēkas iekštelpu tehniskā stāvokļa apsekojuma rezultātā konstatēto bojājumu novēršana un EM maksas pakalpojumu kompensācija</t>
  </si>
  <si>
    <t xml:space="preserve">pielikums Informatīvajam ziņojumam “Par izdevumiem prioritārajiem pasākumiem valsts budžetam 2018.gadam un ietvaram 2018.–2020.gadam”  </t>
  </si>
  <si>
    <t>Valdību veidojošo koalīcijas sadarbības partneru darba grupas atbalstītais papildu finansējums sadalījumā pa resoriem</t>
  </si>
  <si>
    <t>Integrētās Iekšlietu informācijas sistēmas apakšreģistra “Audžuģimeņu reģistrs” izveide</t>
  </si>
  <si>
    <t>Ministru kabineta ēkas (Brīvības bulvāris 36) lietošanas drošība un vides aizsardzība</t>
  </si>
  <si>
    <t>Klinta Stafecka
T. 67095438
klinta.stafecka@fm.gov.lv</t>
  </si>
  <si>
    <t>Sakrālais mantojums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</si>
</sst>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2"/>
      <color theme="1"/>
      <name val="Times New Roman"/>
      <family val="2"/>
      <charset val="186"/>
    </font>
    <font>
      <sz val="10"/>
      <name val="Arial"/>
      <family val="2"/>
      <charset val="186"/>
    </font>
    <font>
      <sz val="12"/>
      <color theme="1"/>
      <name val="Times New Roman"/>
      <family val="1"/>
      <charset val="186"/>
    </font>
    <font>
      <sz val="12"/>
      <name val="Times New Roman"/>
      <family val="1"/>
      <charset val="186"/>
    </font>
    <font>
      <b/>
      <sz val="12"/>
      <color theme="1"/>
      <name val="Times New Roman"/>
      <family val="1"/>
      <charset val="186"/>
    </font>
    <font>
      <b/>
      <sz val="12"/>
      <name val="Times New Roman"/>
      <family val="1"/>
      <charset val="186"/>
    </font>
    <font>
      <i/>
      <sz val="12"/>
      <color theme="1"/>
      <name val="Times New Roman"/>
      <family val="1"/>
      <charset val="186"/>
    </font>
    <font>
      <sz val="10"/>
      <color theme="1"/>
      <name val="Times New Roman"/>
      <family val="1"/>
      <charset val="186"/>
    </font>
    <font>
      <sz val="11"/>
      <color theme="1"/>
      <name val="Times New Roman"/>
      <family val="1"/>
      <charset val="186"/>
    </font>
    <font>
      <b/>
      <sz val="11"/>
      <name val="Times New Roman"/>
      <family val="1"/>
      <charset val="186"/>
    </font>
    <font>
      <sz val="8"/>
      <color theme="1"/>
      <name val="Arial"/>
      <family val="2"/>
      <charset val="186"/>
    </font>
    <font>
      <sz val="8"/>
      <color theme="1"/>
      <name val="Times New Roman"/>
      <family val="1"/>
      <charset val="186"/>
    </font>
    <font>
      <sz val="7"/>
      <color rgb="FFFF0000"/>
      <name val="Times New Roman"/>
      <family val="1"/>
      <charset val="186"/>
    </font>
    <font>
      <sz val="14"/>
      <color theme="1"/>
      <name val="Times New Roman"/>
      <family val="1"/>
      <charset val="186"/>
    </font>
    <font>
      <sz val="11"/>
      <name val="Times New Roman"/>
      <family val="1"/>
      <charset val="186"/>
    </font>
    <font>
      <sz val="11"/>
      <color theme="1"/>
      <name val="Arial"/>
      <family val="2"/>
      <charset val="186"/>
    </font>
    <font>
      <sz val="6"/>
      <color rgb="FFFF0000"/>
      <name val="Times New Roman"/>
      <family val="1"/>
      <charset val="186"/>
    </font>
    <font>
      <b/>
      <sz val="12"/>
      <color theme="1"/>
      <name val="Times New Roman"/>
      <family val="2"/>
      <charset val="186"/>
    </font>
    <font>
      <sz val="12"/>
      <color rgb="FFFF0000"/>
      <name val="Times New Roman"/>
      <family val="1"/>
      <charset val="186"/>
    </font>
    <font>
      <i/>
      <sz val="12"/>
      <name val="Times New Roman"/>
      <family val="1"/>
      <charset val="186"/>
    </font>
    <font>
      <sz val="11"/>
      <color theme="1"/>
      <name val="Times New Roman"/>
      <family val="2"/>
      <charset val="186"/>
    </font>
    <font>
      <b/>
      <sz val="12"/>
      <name val="Times New Roman"/>
      <family val="2"/>
      <charset val="186"/>
    </font>
    <font>
      <sz val="12"/>
      <name val="Times New Roman"/>
      <family val="2"/>
      <charset val="186"/>
    </font>
    <font>
      <i/>
      <sz val="10"/>
      <name val="Times New Roman"/>
      <family val="1"/>
      <charset val="186"/>
    </font>
    <font>
      <i/>
      <sz val="10"/>
      <color theme="1"/>
      <name val="Times New Roman"/>
      <family val="1"/>
      <charset val="186"/>
    </font>
    <font>
      <i/>
      <u/>
      <sz val="12"/>
      <name val="Times New Roman"/>
      <family val="1"/>
      <charset val="186"/>
    </font>
    <font>
      <u/>
      <sz val="12"/>
      <name val="Times New Roman"/>
      <family val="1"/>
      <charset val="186"/>
    </font>
    <font>
      <sz val="9"/>
      <color indexed="81"/>
      <name val="Tahoma"/>
      <family val="2"/>
      <charset val="186"/>
    </font>
    <font>
      <b/>
      <sz val="9"/>
      <color indexed="81"/>
      <name val="Tahoma"/>
      <family val="2"/>
      <charset val="186"/>
    </font>
    <font>
      <sz val="11"/>
      <color rgb="FFFF0000"/>
      <name val="Times New Roman"/>
      <family val="2"/>
      <charset val="186"/>
    </font>
    <font>
      <b/>
      <sz val="11"/>
      <color rgb="FFFF0000"/>
      <name val="Times New Roman"/>
      <family val="1"/>
      <charset val="186"/>
    </font>
    <font>
      <b/>
      <sz val="12"/>
      <color rgb="FFFF0000"/>
      <name val="Times New Roman"/>
      <family val="2"/>
      <charset val="186"/>
    </font>
    <font>
      <b/>
      <sz val="9"/>
      <name val="Times New Roman"/>
      <family val="1"/>
      <charset val="186"/>
    </font>
    <font>
      <b/>
      <i/>
      <sz val="9"/>
      <name val="Times New Roman"/>
      <family val="1"/>
      <charset val="186"/>
    </font>
    <font>
      <b/>
      <sz val="9"/>
      <color theme="1"/>
      <name val="Times New Roman"/>
      <family val="1"/>
      <charset val="186"/>
    </font>
    <font>
      <sz val="11"/>
      <name val="Times New Roman"/>
      <family val="2"/>
      <charset val="186"/>
    </font>
    <font>
      <sz val="7"/>
      <color rgb="FFC00000"/>
      <name val="Times New Roman"/>
      <family val="1"/>
      <charset val="186"/>
    </font>
    <font>
      <sz val="12"/>
      <color rgb="FFC00000"/>
      <name val="Times New Roman"/>
      <family val="1"/>
      <charset val="186"/>
    </font>
    <font>
      <sz val="10"/>
      <color rgb="FFC00000"/>
      <name val="Times New Roman"/>
      <family val="1"/>
      <charset val="186"/>
    </font>
    <font>
      <b/>
      <sz val="10"/>
      <color theme="1"/>
      <name val="Times New Roman"/>
      <family val="1"/>
      <charset val="186"/>
    </font>
    <font>
      <sz val="7"/>
      <color theme="1"/>
      <name val="Arial"/>
      <family val="2"/>
      <charset val="186"/>
    </font>
  </fonts>
  <fills count="12">
    <fill>
      <patternFill patternType="none"/>
    </fill>
    <fill>
      <patternFill patternType="gray125"/>
    </fill>
    <fill>
      <patternFill patternType="solid">
        <fgColor theme="6"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bottom style="thin">
        <color theme="0" tint="-0.34998626667073579"/>
      </bottom>
      <diagonal/>
    </border>
  </borders>
  <cellStyleXfs count="4">
    <xf numFmtId="0" fontId="0" fillId="0" borderId="0"/>
    <xf numFmtId="0" fontId="1" fillId="0" borderId="0"/>
    <xf numFmtId="0" fontId="1" fillId="0" borderId="0"/>
    <xf numFmtId="0" fontId="1" fillId="0" borderId="0" applyBorder="0"/>
  </cellStyleXfs>
  <cellXfs count="216">
    <xf numFmtId="0" fontId="0" fillId="0" borderId="0" xfId="0"/>
    <xf numFmtId="0" fontId="2" fillId="0" borderId="0" xfId="0" applyFont="1"/>
    <xf numFmtId="3" fontId="2" fillId="0" borderId="1" xfId="0" applyNumberFormat="1" applyFont="1" applyBorder="1" applyAlignment="1">
      <alignment vertical="center"/>
    </xf>
    <xf numFmtId="0" fontId="2" fillId="0" borderId="1" xfId="0" applyFont="1" applyBorder="1" applyAlignment="1">
      <alignment wrapText="1"/>
    </xf>
    <xf numFmtId="0" fontId="3" fillId="0" borderId="1" xfId="0" applyFont="1" applyBorder="1" applyAlignment="1">
      <alignment horizontal="left" vertical="center" wrapText="1"/>
    </xf>
    <xf numFmtId="3" fontId="2" fillId="0" borderId="1" xfId="0" applyNumberFormat="1" applyFont="1" applyBorder="1"/>
    <xf numFmtId="0" fontId="2" fillId="0" borderId="1" xfId="0" applyFont="1" applyBorder="1" applyAlignment="1">
      <alignment horizontal="justify" wrapText="1"/>
    </xf>
    <xf numFmtId="0" fontId="7" fillId="0" borderId="0" xfId="0" applyFont="1" applyAlignment="1">
      <alignment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3" fontId="2" fillId="0" borderId="0" xfId="0" applyNumberFormat="1" applyFont="1"/>
    <xf numFmtId="0" fontId="8" fillId="0" borderId="0" xfId="0" applyFont="1" applyAlignment="1">
      <alignment horizontal="center" vertical="center"/>
    </xf>
    <xf numFmtId="0" fontId="8" fillId="0" borderId="1" xfId="0" applyFont="1" applyBorder="1" applyAlignment="1">
      <alignment horizontal="center" vertical="center"/>
    </xf>
    <xf numFmtId="3" fontId="6" fillId="0" borderId="0" xfId="0" applyNumberFormat="1" applyFont="1" applyAlignment="1">
      <alignment horizontal="right"/>
    </xf>
    <xf numFmtId="3" fontId="5" fillId="3" borderId="1" xfId="0" applyNumberFormat="1" applyFont="1" applyFill="1" applyBorder="1" applyAlignment="1">
      <alignment horizontal="right"/>
    </xf>
    <xf numFmtId="3" fontId="5" fillId="4" borderId="1" xfId="0" applyNumberFormat="1" applyFont="1" applyFill="1" applyBorder="1"/>
    <xf numFmtId="3" fontId="4" fillId="4" borderId="1" xfId="0" applyNumberFormat="1" applyFont="1" applyFill="1" applyBorder="1" applyAlignment="1">
      <alignment vertical="center"/>
    </xf>
    <xf numFmtId="3" fontId="5" fillId="4" borderId="1" xfId="0" applyNumberFormat="1" applyFont="1" applyFill="1" applyBorder="1" applyAlignment="1">
      <alignment vertical="center"/>
    </xf>
    <xf numFmtId="0" fontId="10"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0" fontId="11" fillId="0" borderId="0" xfId="0" applyFont="1" applyAlignment="1">
      <alignment horizontal="left" vertical="center"/>
    </xf>
    <xf numFmtId="0" fontId="2" fillId="0" borderId="0" xfId="0" applyFont="1" applyAlignment="1">
      <alignment horizontal="left" vertical="center"/>
    </xf>
    <xf numFmtId="0" fontId="2" fillId="0" borderId="0" xfId="0" applyFont="1" applyFill="1"/>
    <xf numFmtId="0" fontId="3" fillId="0" borderId="1" xfId="0" applyFont="1" applyFill="1" applyBorder="1" applyAlignment="1">
      <alignment horizontal="left"/>
    </xf>
    <xf numFmtId="3" fontId="3" fillId="0" borderId="1" xfId="0" applyNumberFormat="1" applyFont="1" applyFill="1" applyBorder="1" applyAlignment="1">
      <alignment vertical="center"/>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xf>
    <xf numFmtId="3" fontId="2" fillId="0" borderId="1" xfId="0" applyNumberFormat="1" applyFont="1" applyFill="1" applyBorder="1" applyAlignment="1">
      <alignment vertical="center"/>
    </xf>
    <xf numFmtId="0" fontId="3" fillId="0" borderId="1" xfId="0" applyFont="1" applyFill="1" applyBorder="1" applyAlignment="1">
      <alignment horizontal="justify" vertical="justify" wrapText="1"/>
    </xf>
    <xf numFmtId="0" fontId="2" fillId="0" borderId="1" xfId="0" applyFont="1" applyBorder="1" applyAlignment="1">
      <alignment horizontal="justify" vertical="justify" wrapText="1"/>
    </xf>
    <xf numFmtId="0" fontId="3" fillId="0" borderId="3" xfId="0" applyFont="1" applyFill="1" applyBorder="1" applyAlignment="1">
      <alignment horizontal="justify" vertical="justify" wrapText="1"/>
    </xf>
    <xf numFmtId="0" fontId="2" fillId="0" borderId="1" xfId="0" applyFont="1" applyFill="1" applyBorder="1" applyAlignment="1">
      <alignment horizontal="justify" vertical="justify" wrapText="1"/>
    </xf>
    <xf numFmtId="0" fontId="3" fillId="0" borderId="3" xfId="0" applyFont="1" applyFill="1" applyBorder="1" applyAlignment="1">
      <alignment horizontal="justify" vertical="justify"/>
    </xf>
    <xf numFmtId="0" fontId="2" fillId="0" borderId="0" xfId="0" applyFont="1" applyFill="1" applyAlignment="1">
      <alignment horizontal="left"/>
    </xf>
    <xf numFmtId="3" fontId="2" fillId="0" borderId="1" xfId="0" applyNumberFormat="1" applyFont="1" applyFill="1" applyBorder="1" applyAlignment="1">
      <alignment horizontal="right" vertical="center"/>
    </xf>
    <xf numFmtId="0" fontId="3" fillId="0" borderId="1" xfId="0" applyFont="1" applyFill="1" applyBorder="1" applyAlignment="1">
      <alignment horizontal="justify" vertical="justify"/>
    </xf>
    <xf numFmtId="0" fontId="3" fillId="0" borderId="1" xfId="0" applyFont="1" applyBorder="1" applyAlignment="1">
      <alignment horizontal="justify" vertical="justify" wrapText="1"/>
    </xf>
    <xf numFmtId="0" fontId="2" fillId="0" borderId="1" xfId="0" applyFont="1" applyBorder="1" applyAlignment="1">
      <alignment horizontal="justify" vertical="justify"/>
    </xf>
    <xf numFmtId="0" fontId="3" fillId="0" borderId="1" xfId="0" applyFont="1" applyBorder="1" applyAlignment="1">
      <alignment horizontal="justify" vertical="justify"/>
    </xf>
    <xf numFmtId="0" fontId="15" fillId="0" borderId="0" xfId="0" applyFont="1" applyAlignment="1">
      <alignment horizontal="center" vertical="center"/>
    </xf>
    <xf numFmtId="0" fontId="8" fillId="0" borderId="0" xfId="0" applyFont="1" applyAlignment="1">
      <alignment horizontal="left" vertical="center"/>
    </xf>
    <xf numFmtId="0" fontId="8"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justify" vertical="justify" wrapText="1"/>
    </xf>
    <xf numFmtId="3" fontId="2" fillId="0" borderId="0" xfId="0" applyNumberFormat="1" applyFont="1" applyBorder="1" applyAlignment="1">
      <alignment vertical="center"/>
    </xf>
    <xf numFmtId="49" fontId="3" fillId="0" borderId="1" xfId="2"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justify" vertical="top" wrapText="1"/>
    </xf>
    <xf numFmtId="0" fontId="14" fillId="5" borderId="1" xfId="0" applyFont="1" applyFill="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3" fontId="18" fillId="0" borderId="1" xfId="0" applyNumberFormat="1" applyFont="1" applyBorder="1" applyAlignment="1">
      <alignment vertical="center"/>
    </xf>
    <xf numFmtId="0" fontId="2" fillId="0" borderId="1" xfId="0" applyFont="1" applyBorder="1" applyAlignment="1">
      <alignment horizontal="left" vertical="center" wrapText="1"/>
    </xf>
    <xf numFmtId="0" fontId="14" fillId="5" borderId="1" xfId="0" applyFont="1" applyFill="1" applyBorder="1" applyAlignment="1">
      <alignment horizontal="center"/>
    </xf>
    <xf numFmtId="3" fontId="18" fillId="0" borderId="1" xfId="0" applyNumberFormat="1" applyFont="1" applyFill="1" applyBorder="1" applyAlignment="1">
      <alignment vertical="center"/>
    </xf>
    <xf numFmtId="0" fontId="8" fillId="6" borderId="1" xfId="0" applyFont="1" applyFill="1" applyBorder="1" applyAlignment="1">
      <alignment horizontal="center" vertical="center"/>
    </xf>
    <xf numFmtId="0" fontId="6" fillId="0" borderId="1" xfId="0" applyFont="1" applyBorder="1" applyAlignment="1">
      <alignment horizontal="justify" vertical="justify" wrapText="1"/>
    </xf>
    <xf numFmtId="3" fontId="6" fillId="0" borderId="1" xfId="0" applyNumberFormat="1" applyFont="1" applyBorder="1" applyAlignment="1">
      <alignment vertical="center"/>
    </xf>
    <xf numFmtId="0" fontId="8" fillId="6" borderId="2" xfId="0" applyFont="1" applyFill="1" applyBorder="1" applyAlignment="1">
      <alignment horizontal="center" vertical="center"/>
    </xf>
    <xf numFmtId="49" fontId="3" fillId="0" borderId="1" xfId="0" applyNumberFormat="1" applyFont="1" applyBorder="1" applyAlignment="1">
      <alignment horizontal="left" vertical="center" wrapText="1"/>
    </xf>
    <xf numFmtId="0" fontId="14" fillId="6" borderId="2" xfId="0" applyFont="1" applyFill="1" applyBorder="1" applyAlignment="1">
      <alignment horizontal="center" vertical="center"/>
    </xf>
    <xf numFmtId="0" fontId="3" fillId="0" borderId="1" xfId="0" applyFont="1" applyFill="1" applyBorder="1" applyAlignment="1"/>
    <xf numFmtId="0" fontId="19" fillId="0" borderId="1" xfId="0" applyFont="1" applyFill="1" applyBorder="1" applyAlignment="1"/>
    <xf numFmtId="3" fontId="6" fillId="0" borderId="1" xfId="0" applyNumberFormat="1" applyFont="1" applyFill="1" applyBorder="1" applyAlignment="1">
      <alignment horizontal="right" vertical="center"/>
    </xf>
    <xf numFmtId="3" fontId="6" fillId="0" borderId="1" xfId="0" applyNumberFormat="1" applyFont="1" applyFill="1" applyBorder="1" applyAlignment="1">
      <alignment vertical="center"/>
    </xf>
    <xf numFmtId="0" fontId="3" fillId="0" borderId="1" xfId="0" applyFont="1" applyFill="1" applyBorder="1" applyAlignment="1">
      <alignment wrapText="1"/>
    </xf>
    <xf numFmtId="0" fontId="19" fillId="0" borderId="3" xfId="0" applyFont="1" applyFill="1" applyBorder="1" applyAlignment="1">
      <alignment horizontal="justify" vertical="justify" wrapText="1"/>
    </xf>
    <xf numFmtId="0" fontId="19" fillId="0" borderId="3" xfId="0" applyFont="1" applyFill="1" applyBorder="1" applyAlignment="1"/>
    <xf numFmtId="0" fontId="19" fillId="0" borderId="1" xfId="0" applyFont="1" applyBorder="1" applyAlignment="1">
      <alignment horizontal="left" vertical="center" wrapText="1"/>
    </xf>
    <xf numFmtId="0" fontId="14" fillId="6" borderId="2" xfId="0" applyFont="1" applyFill="1" applyBorder="1" applyAlignment="1">
      <alignment horizontal="center"/>
    </xf>
    <xf numFmtId="0" fontId="19" fillId="0" borderId="1" xfId="0" applyFont="1" applyFill="1" applyBorder="1" applyAlignment="1">
      <alignment horizontal="justify" vertical="justify"/>
    </xf>
    <xf numFmtId="0" fontId="19" fillId="0" borderId="1" xfId="0" applyFont="1" applyBorder="1" applyAlignment="1">
      <alignment horizontal="justify" vertical="justify" wrapText="1"/>
    </xf>
    <xf numFmtId="0" fontId="6" fillId="0" borderId="0" xfId="0" applyFont="1" applyAlignment="1">
      <alignment horizontal="right"/>
    </xf>
    <xf numFmtId="3" fontId="21" fillId="4" borderId="1" xfId="0" applyNumberFormat="1" applyFont="1" applyFill="1" applyBorder="1" applyAlignment="1">
      <alignment horizontal="right" vertical="center"/>
    </xf>
    <xf numFmtId="0" fontId="2" fillId="0" borderId="1" xfId="0" applyFont="1" applyFill="1" applyBorder="1" applyAlignment="1">
      <alignment horizontal="left" vertical="center"/>
    </xf>
    <xf numFmtId="0" fontId="2" fillId="6" borderId="2" xfId="0" applyFont="1" applyFill="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justify" vertical="justify"/>
    </xf>
    <xf numFmtId="3" fontId="22" fillId="0" borderId="1" xfId="0" applyNumberFormat="1" applyFont="1" applyBorder="1"/>
    <xf numFmtId="0" fontId="0" fillId="0" borderId="6" xfId="0" applyFont="1" applyBorder="1" applyAlignment="1">
      <alignment horizontal="center" vertical="center"/>
    </xf>
    <xf numFmtId="0" fontId="0" fillId="0" borderId="1" xfId="0" applyFont="1" applyBorder="1" applyAlignment="1">
      <alignment horizontal="justify" wrapText="1"/>
    </xf>
    <xf numFmtId="3" fontId="0" fillId="0" borderId="1" xfId="0" applyNumberFormat="1" applyFont="1" applyBorder="1"/>
    <xf numFmtId="0" fontId="0" fillId="0" borderId="1" xfId="0" applyFont="1" applyFill="1" applyBorder="1" applyAlignment="1">
      <alignment horizontal="justify" wrapText="1"/>
    </xf>
    <xf numFmtId="0" fontId="0" fillId="0" borderId="1" xfId="0" applyFont="1" applyBorder="1" applyAlignment="1">
      <alignment horizontal="center" vertical="center"/>
    </xf>
    <xf numFmtId="0" fontId="22" fillId="0" borderId="1" xfId="0" applyFont="1" applyBorder="1" applyAlignment="1">
      <alignment horizontal="justify"/>
    </xf>
    <xf numFmtId="0" fontId="22" fillId="0" borderId="1" xfId="0" applyFont="1" applyBorder="1" applyAlignment="1">
      <alignment horizontal="center" vertical="center" wrapText="1"/>
    </xf>
    <xf numFmtId="0" fontId="22" fillId="0" borderId="1" xfId="0" applyFont="1" applyBorder="1" applyAlignment="1">
      <alignment horizontal="justify" wrapText="1"/>
    </xf>
    <xf numFmtId="3" fontId="7" fillId="0" borderId="0" xfId="0" applyNumberFormat="1" applyFont="1" applyAlignment="1">
      <alignment horizontal="right" wrapText="1"/>
    </xf>
    <xf numFmtId="0" fontId="23" fillId="0" borderId="1" xfId="0" applyFont="1" applyFill="1" applyBorder="1" applyAlignment="1"/>
    <xf numFmtId="0" fontId="23" fillId="0" borderId="1" xfId="0" applyFont="1" applyFill="1" applyBorder="1" applyAlignment="1">
      <alignment horizontal="justify" vertical="justify" wrapText="1"/>
    </xf>
    <xf numFmtId="3" fontId="24" fillId="0" borderId="1" xfId="0" applyNumberFormat="1" applyFont="1" applyFill="1" applyBorder="1" applyAlignment="1">
      <alignment horizontal="right" vertical="center"/>
    </xf>
    <xf numFmtId="3" fontId="24" fillId="0" borderId="1" xfId="0" applyNumberFormat="1" applyFont="1" applyFill="1" applyBorder="1" applyAlignment="1">
      <alignment vertical="center"/>
    </xf>
    <xf numFmtId="0" fontId="25" fillId="0" borderId="1" xfId="0" applyFont="1" applyFill="1" applyBorder="1" applyAlignment="1">
      <alignment horizontal="justify" vertical="justify" wrapText="1"/>
    </xf>
    <xf numFmtId="0" fontId="25" fillId="0" borderId="1" xfId="0" applyFont="1" applyFill="1" applyBorder="1" applyAlignment="1"/>
    <xf numFmtId="0" fontId="26" fillId="0" borderId="1" xfId="0" applyFont="1" applyBorder="1" applyAlignment="1">
      <alignment horizontal="justify" vertical="justify" wrapText="1"/>
    </xf>
    <xf numFmtId="0" fontId="14" fillId="8" borderId="1" xfId="0" applyFont="1" applyFill="1" applyBorder="1" applyAlignment="1">
      <alignment horizontal="center"/>
    </xf>
    <xf numFmtId="3" fontId="2" fillId="0" borderId="1" xfId="0" applyNumberFormat="1" applyFont="1" applyFill="1" applyBorder="1" applyAlignment="1">
      <alignment horizontal="right"/>
    </xf>
    <xf numFmtId="3" fontId="22" fillId="0" borderId="1" xfId="0" applyNumberFormat="1" applyFont="1" applyBorder="1" applyAlignment="1">
      <alignment vertical="center"/>
    </xf>
    <xf numFmtId="0" fontId="2" fillId="0" borderId="3" xfId="0" applyFont="1" applyFill="1" applyBorder="1" applyAlignment="1">
      <alignment wrapText="1"/>
    </xf>
    <xf numFmtId="0" fontId="8" fillId="8" borderId="2" xfId="0" applyFont="1" applyFill="1" applyBorder="1" applyAlignment="1">
      <alignment horizontal="center" vertical="center"/>
    </xf>
    <xf numFmtId="0" fontId="8" fillId="8" borderId="1" xfId="0" applyFont="1" applyFill="1" applyBorder="1" applyAlignment="1">
      <alignment horizontal="center" vertical="center"/>
    </xf>
    <xf numFmtId="3" fontId="2" fillId="8" borderId="1" xfId="0" applyNumberFormat="1" applyFont="1" applyFill="1" applyBorder="1" applyAlignment="1">
      <alignment vertical="center"/>
    </xf>
    <xf numFmtId="3" fontId="2" fillId="8" borderId="1" xfId="0" applyNumberFormat="1" applyFont="1" applyFill="1" applyBorder="1" applyAlignment="1">
      <alignment horizontal="right" vertical="center"/>
    </xf>
    <xf numFmtId="0" fontId="2" fillId="0" borderId="1" xfId="0" applyFont="1" applyFill="1" applyBorder="1" applyAlignment="1">
      <alignment wrapText="1"/>
    </xf>
    <xf numFmtId="0" fontId="3" fillId="0" borderId="3" xfId="0" applyFont="1" applyFill="1" applyBorder="1" applyAlignment="1">
      <alignment horizontal="left" wrapText="1"/>
    </xf>
    <xf numFmtId="0" fontId="3" fillId="0" borderId="3" xfId="0" applyFont="1" applyFill="1" applyBorder="1" applyAlignment="1">
      <alignment horizontal="left"/>
    </xf>
    <xf numFmtId="0" fontId="2" fillId="8" borderId="0" xfId="0" applyFont="1" applyFill="1"/>
    <xf numFmtId="3" fontId="2" fillId="6" borderId="1" xfId="0" applyNumberFormat="1" applyFont="1" applyFill="1" applyBorder="1" applyAlignment="1">
      <alignment vertical="center"/>
    </xf>
    <xf numFmtId="3" fontId="2" fillId="0" borderId="0" xfId="0" applyNumberFormat="1" applyFont="1" applyFill="1"/>
    <xf numFmtId="0" fontId="12" fillId="0" borderId="0" xfId="0" applyFont="1" applyFill="1"/>
    <xf numFmtId="0" fontId="16" fillId="0" borderId="0" xfId="0" applyFont="1" applyFill="1"/>
    <xf numFmtId="3" fontId="12" fillId="0" borderId="0" xfId="0" applyNumberFormat="1" applyFont="1" applyFill="1"/>
    <xf numFmtId="3" fontId="16" fillId="0" borderId="0" xfId="0" applyNumberFormat="1" applyFont="1" applyFill="1"/>
    <xf numFmtId="0" fontId="10" fillId="0" borderId="0" xfId="0" applyFont="1" applyFill="1"/>
    <xf numFmtId="1" fontId="29" fillId="0" borderId="0" xfId="0" applyNumberFormat="1" applyFont="1"/>
    <xf numFmtId="1" fontId="29" fillId="0" borderId="0" xfId="0" applyNumberFormat="1" applyFont="1" applyFill="1"/>
    <xf numFmtId="0" fontId="29" fillId="0" borderId="0" xfId="0" applyFont="1"/>
    <xf numFmtId="0" fontId="29" fillId="0" borderId="0" xfId="0" applyFont="1" applyFill="1"/>
    <xf numFmtId="1" fontId="30" fillId="0" borderId="0" xfId="0" applyNumberFormat="1" applyFont="1" applyFill="1"/>
    <xf numFmtId="3" fontId="9" fillId="10" borderId="0" xfId="0" applyNumberFormat="1" applyFont="1" applyFill="1"/>
    <xf numFmtId="3" fontId="9" fillId="6" borderId="0" xfId="0" applyNumberFormat="1" applyFont="1" applyFill="1"/>
    <xf numFmtId="3" fontId="30" fillId="0" borderId="0" xfId="0" applyNumberFormat="1" applyFont="1" applyFill="1"/>
    <xf numFmtId="0" fontId="30" fillId="0" borderId="0" xfId="0" applyFont="1"/>
    <xf numFmtId="1" fontId="2" fillId="0" borderId="0" xfId="0" applyNumberFormat="1" applyFont="1" applyFill="1"/>
    <xf numFmtId="0" fontId="5" fillId="9" borderId="4" xfId="0" applyFont="1" applyFill="1" applyBorder="1" applyAlignment="1">
      <alignment horizontal="right"/>
    </xf>
    <xf numFmtId="0" fontId="5" fillId="9" borderId="3" xfId="0" applyFont="1" applyFill="1" applyBorder="1" applyAlignment="1">
      <alignment horizontal="right"/>
    </xf>
    <xf numFmtId="3" fontId="5" fillId="9" borderId="1" xfId="0" applyNumberFormat="1" applyFont="1" applyFill="1" applyBorder="1" applyAlignment="1">
      <alignment horizontal="right"/>
    </xf>
    <xf numFmtId="0" fontId="5" fillId="9" borderId="2" xfId="0" applyFont="1" applyFill="1" applyBorder="1" applyAlignment="1">
      <alignment horizontal="right"/>
    </xf>
    <xf numFmtId="3" fontId="31" fillId="4" borderId="1" xfId="0" applyNumberFormat="1" applyFont="1" applyFill="1" applyBorder="1" applyAlignment="1">
      <alignment horizontal="right" vertical="center"/>
    </xf>
    <xf numFmtId="0" fontId="14" fillId="0" borderId="2" xfId="0" applyFont="1" applyFill="1" applyBorder="1" applyAlignment="1">
      <alignment horizontal="center"/>
    </xf>
    <xf numFmtId="0" fontId="8" fillId="0" borderId="2" xfId="0" applyFont="1" applyFill="1" applyBorder="1" applyAlignment="1">
      <alignment horizontal="center" vertical="center"/>
    </xf>
    <xf numFmtId="3" fontId="31" fillId="4" borderId="1" xfId="0" applyNumberFormat="1" applyFont="1" applyFill="1" applyBorder="1" applyAlignment="1">
      <alignment vertical="center"/>
    </xf>
    <xf numFmtId="0" fontId="2" fillId="0" borderId="4" xfId="0" applyFont="1" applyFill="1" applyBorder="1" applyAlignment="1">
      <alignment horizontal="center" vertical="center"/>
    </xf>
    <xf numFmtId="3" fontId="2" fillId="0" borderId="1" xfId="0" applyNumberFormat="1" applyFont="1" applyFill="1" applyBorder="1"/>
    <xf numFmtId="0" fontId="32" fillId="7" borderId="1" xfId="2" applyFont="1" applyFill="1" applyBorder="1" applyAlignment="1">
      <alignment horizontal="center" vertical="center" wrapText="1"/>
    </xf>
    <xf numFmtId="0" fontId="32"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3" fontId="32" fillId="2" borderId="1" xfId="0" applyNumberFormat="1" applyFont="1" applyFill="1" applyBorder="1" applyAlignment="1">
      <alignment horizontal="center" vertical="center"/>
    </xf>
    <xf numFmtId="0" fontId="34" fillId="7" borderId="1" xfId="0" applyFont="1" applyFill="1" applyBorder="1" applyAlignment="1">
      <alignment horizontal="center" vertical="center" wrapText="1"/>
    </xf>
    <xf numFmtId="0" fontId="0" fillId="0" borderId="1" xfId="0" applyFill="1" applyBorder="1" applyAlignment="1">
      <alignment horizontal="center" vertical="center"/>
    </xf>
    <xf numFmtId="3" fontId="18" fillId="0" borderId="0" xfId="0" applyNumberFormat="1" applyFont="1" applyFill="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 xfId="0" applyFont="1" applyFill="1" applyBorder="1" applyAlignment="1">
      <alignment horizontal="center"/>
    </xf>
    <xf numFmtId="0" fontId="2" fillId="0" borderId="3" xfId="0" applyFont="1" applyFill="1" applyBorder="1" applyAlignment="1">
      <alignment horizontal="center" vertical="center"/>
    </xf>
    <xf numFmtId="3" fontId="21" fillId="4" borderId="1" xfId="0" applyNumberFormat="1" applyFont="1" applyFill="1" applyBorder="1" applyAlignment="1">
      <alignment vertical="center"/>
    </xf>
    <xf numFmtId="3" fontId="22" fillId="0" borderId="1" xfId="0" applyNumberFormat="1" applyFont="1" applyFill="1" applyBorder="1" applyAlignment="1">
      <alignment horizontal="right"/>
    </xf>
    <xf numFmtId="3" fontId="3" fillId="0" borderId="1" xfId="0" applyNumberFormat="1" applyFont="1" applyBorder="1" applyAlignment="1">
      <alignment vertical="center"/>
    </xf>
    <xf numFmtId="0" fontId="35" fillId="0" borderId="1" xfId="0" applyFont="1" applyBorder="1" applyAlignment="1">
      <alignment horizontal="center" vertical="center"/>
    </xf>
    <xf numFmtId="0" fontId="20" fillId="0" borderId="6" xfId="0" applyFont="1" applyBorder="1" applyAlignment="1">
      <alignment horizontal="center" vertical="center"/>
    </xf>
    <xf numFmtId="0" fontId="35" fillId="0" borderId="1" xfId="0" applyFont="1" applyBorder="1" applyAlignment="1">
      <alignment horizontal="center" vertical="center" wrapText="1"/>
    </xf>
    <xf numFmtId="3" fontId="5" fillId="0" borderId="0" xfId="0" applyNumberFormat="1" applyFont="1" applyFill="1" applyBorder="1"/>
    <xf numFmtId="0" fontId="36" fillId="0" borderId="0" xfId="0" applyFont="1"/>
    <xf numFmtId="0" fontId="7" fillId="0" borderId="0" xfId="0" applyFont="1"/>
    <xf numFmtId="3" fontId="7" fillId="0" borderId="0" xfId="0" applyNumberFormat="1" applyFont="1"/>
    <xf numFmtId="0" fontId="37" fillId="0" borderId="0" xfId="0" applyFont="1" applyAlignment="1">
      <alignment horizontal="right"/>
    </xf>
    <xf numFmtId="3" fontId="38" fillId="0" borderId="0" xfId="0" applyNumberFormat="1" applyFont="1"/>
    <xf numFmtId="0" fontId="2" fillId="11" borderId="0" xfId="0" applyFont="1" applyFill="1"/>
    <xf numFmtId="3" fontId="39" fillId="11" borderId="0" xfId="0" applyNumberFormat="1" applyFont="1" applyFill="1"/>
    <xf numFmtId="0" fontId="3" fillId="0" borderId="0" xfId="0" applyFont="1" applyFill="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right"/>
    </xf>
    <xf numFmtId="0" fontId="2" fillId="0" borderId="7" xfId="0" applyFont="1" applyBorder="1" applyAlignment="1">
      <alignment horizontal="left" vertical="center" wrapText="1"/>
    </xf>
    <xf numFmtId="0" fontId="3" fillId="0" borderId="1" xfId="0" applyFont="1" applyBorder="1" applyAlignment="1">
      <alignment horizontal="left" vertical="justify" wrapText="1"/>
    </xf>
    <xf numFmtId="0" fontId="3" fillId="0" borderId="3" xfId="0" applyFont="1" applyFill="1" applyBorder="1" applyAlignment="1">
      <alignment wrapText="1"/>
    </xf>
    <xf numFmtId="0" fontId="3" fillId="0" borderId="3" xfId="0" applyFont="1" applyFill="1" applyBorder="1" applyAlignment="1">
      <alignment horizontal="justify" vertical="top" wrapText="1"/>
    </xf>
    <xf numFmtId="0" fontId="3" fillId="0" borderId="1" xfId="2" applyNumberFormat="1" applyFont="1" applyFill="1" applyBorder="1" applyAlignment="1">
      <alignment horizontal="center" vertical="top" wrapText="1"/>
    </xf>
    <xf numFmtId="49" fontId="3" fillId="0" borderId="2" xfId="2" applyNumberFormat="1" applyFont="1" applyFill="1" applyBorder="1" applyAlignment="1">
      <alignment vertical="top" wrapText="1"/>
    </xf>
    <xf numFmtId="0" fontId="3" fillId="0" borderId="1" xfId="2" applyNumberFormat="1" applyFont="1" applyFill="1" applyBorder="1" applyAlignment="1">
      <alignment horizontal="center" vertical="center" wrapText="1"/>
    </xf>
    <xf numFmtId="49" fontId="3" fillId="0" borderId="1" xfId="2" applyNumberFormat="1" applyFont="1" applyFill="1" applyBorder="1" applyAlignment="1">
      <alignment vertical="top" wrapText="1"/>
    </xf>
    <xf numFmtId="49" fontId="3" fillId="0" borderId="1" xfId="3"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9" fillId="0" borderId="1" xfId="0" applyFont="1" applyFill="1" applyBorder="1" applyAlignment="1">
      <alignment horizontal="right" vertical="center" wrapText="1"/>
    </xf>
    <xf numFmtId="3" fontId="19" fillId="0" borderId="1" xfId="0" applyNumberFormat="1" applyFont="1" applyFill="1" applyBorder="1" applyAlignment="1">
      <alignment vertical="center"/>
    </xf>
    <xf numFmtId="0" fontId="2" fillId="0" borderId="1" xfId="0" applyFont="1" applyFill="1" applyBorder="1" applyAlignment="1"/>
    <xf numFmtId="0" fontId="3" fillId="0" borderId="1" xfId="0" applyFont="1" applyBorder="1" applyAlignment="1">
      <alignment horizontal="justify" wrapText="1"/>
    </xf>
    <xf numFmtId="49" fontId="3" fillId="0" borderId="1" xfId="0" applyNumberFormat="1" applyFont="1" applyFill="1" applyBorder="1" applyAlignment="1">
      <alignment horizontal="lef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3" fontId="9" fillId="2" borderId="1" xfId="0" applyNumberFormat="1" applyFont="1" applyFill="1" applyBorder="1" applyAlignment="1">
      <alignment horizontal="center" vertical="center"/>
    </xf>
    <xf numFmtId="0" fontId="3" fillId="0" borderId="1" xfId="0" applyFont="1" applyFill="1" applyBorder="1" applyAlignment="1">
      <alignment horizontal="justify" vertical="center"/>
    </xf>
    <xf numFmtId="0" fontId="5" fillId="4" borderId="2" xfId="0" applyFont="1" applyFill="1" applyBorder="1" applyAlignment="1">
      <alignment horizontal="right"/>
    </xf>
    <xf numFmtId="0" fontId="5" fillId="4" borderId="4" xfId="0" applyFont="1" applyFill="1" applyBorder="1" applyAlignment="1">
      <alignment horizontal="right"/>
    </xf>
    <xf numFmtId="0" fontId="5" fillId="4" borderId="3" xfId="0" applyFont="1" applyFill="1" applyBorder="1" applyAlignment="1">
      <alignment horizontal="right"/>
    </xf>
    <xf numFmtId="0" fontId="17" fillId="4" borderId="2" xfId="0" applyFont="1" applyFill="1" applyBorder="1" applyAlignment="1">
      <alignment horizontal="right" vertical="center"/>
    </xf>
    <xf numFmtId="0" fontId="17" fillId="4" borderId="4" xfId="0" applyFont="1" applyFill="1" applyBorder="1" applyAlignment="1">
      <alignment horizontal="right" vertical="center"/>
    </xf>
    <xf numFmtId="0" fontId="17" fillId="4" borderId="3" xfId="0" applyFont="1" applyFill="1" applyBorder="1" applyAlignment="1">
      <alignment horizontal="right" vertical="center"/>
    </xf>
    <xf numFmtId="0" fontId="21" fillId="4" borderId="2" xfId="0" applyFont="1" applyFill="1" applyBorder="1" applyAlignment="1">
      <alignment horizontal="right"/>
    </xf>
    <xf numFmtId="0" fontId="21" fillId="4" borderId="4" xfId="0" applyFont="1" applyFill="1" applyBorder="1" applyAlignment="1">
      <alignment horizontal="right"/>
    </xf>
    <xf numFmtId="0" fontId="21" fillId="4" borderId="3" xfId="0" applyFont="1" applyFill="1" applyBorder="1" applyAlignment="1">
      <alignment horizontal="right"/>
    </xf>
    <xf numFmtId="3" fontId="7" fillId="0" borderId="0" xfId="0" applyNumberFormat="1" applyFont="1" applyAlignment="1">
      <alignment horizontal="right" wrapText="1"/>
    </xf>
    <xf numFmtId="0" fontId="4" fillId="0" borderId="0" xfId="0" applyFont="1" applyAlignment="1">
      <alignment horizontal="center"/>
    </xf>
    <xf numFmtId="0" fontId="5" fillId="4" borderId="1" xfId="0" applyFont="1" applyFill="1" applyBorder="1" applyAlignment="1">
      <alignment horizontal="right"/>
    </xf>
    <xf numFmtId="0" fontId="5" fillId="3" borderId="2" xfId="0" applyFont="1" applyFill="1" applyBorder="1" applyAlignment="1">
      <alignment horizontal="right"/>
    </xf>
    <xf numFmtId="0" fontId="5" fillId="3" borderId="4" xfId="0" applyFont="1" applyFill="1" applyBorder="1" applyAlignment="1">
      <alignment horizontal="right"/>
    </xf>
    <xf numFmtId="0" fontId="5" fillId="3" borderId="3" xfId="0" applyFont="1" applyFill="1" applyBorder="1" applyAlignment="1">
      <alignment horizontal="right"/>
    </xf>
    <xf numFmtId="0" fontId="4" fillId="4" borderId="2" xfId="0" applyFont="1" applyFill="1" applyBorder="1" applyAlignment="1">
      <alignment horizontal="right"/>
    </xf>
    <xf numFmtId="0" fontId="4" fillId="4" borderId="4" xfId="0" applyFont="1" applyFill="1" applyBorder="1" applyAlignment="1">
      <alignment horizontal="right"/>
    </xf>
    <xf numFmtId="0" fontId="4" fillId="4" borderId="3" xfId="0" applyFont="1" applyFill="1" applyBorder="1" applyAlignment="1">
      <alignment horizontal="right"/>
    </xf>
    <xf numFmtId="0" fontId="11"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center"/>
    </xf>
    <xf numFmtId="0" fontId="40" fillId="0" borderId="0" xfId="0" applyFont="1" applyAlignment="1">
      <alignment horizontal="left" vertical="center" wrapText="1"/>
    </xf>
    <xf numFmtId="0" fontId="40" fillId="0" borderId="0" xfId="0" applyFont="1" applyAlignment="1">
      <alignment horizontal="left" vertical="center"/>
    </xf>
    <xf numFmtId="0" fontId="21" fillId="4" borderId="2" xfId="0" applyFont="1" applyFill="1" applyBorder="1" applyAlignment="1">
      <alignment horizontal="right" vertical="center"/>
    </xf>
    <xf numFmtId="0" fontId="21" fillId="4" borderId="4" xfId="0" applyFont="1" applyFill="1" applyBorder="1" applyAlignment="1">
      <alignment horizontal="right" vertical="center"/>
    </xf>
    <xf numFmtId="0" fontId="21" fillId="4" borderId="3" xfId="0" applyFont="1" applyFill="1" applyBorder="1" applyAlignment="1">
      <alignment horizontal="right" vertical="center"/>
    </xf>
  </cellXfs>
  <cellStyles count="4">
    <cellStyle name="Normal" xfId="0" builtinId="0"/>
    <cellStyle name="Normal 2" xfId="2"/>
    <cellStyle name="Normal 3" xfId="1"/>
    <cellStyle name="Normal_Sheet1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pageSetUpPr fitToPage="1"/>
  </sheetPr>
  <dimension ref="A1:N229"/>
  <sheetViews>
    <sheetView topLeftCell="A34" zoomScaleNormal="100" workbookViewId="0">
      <selection activeCell="C19" sqref="C19"/>
    </sheetView>
  </sheetViews>
  <sheetFormatPr defaultRowHeight="15.75" x14ac:dyDescent="0.25"/>
  <cols>
    <col min="1" max="1" width="6.375" style="12" customWidth="1"/>
    <col min="2" max="2" width="13" style="8" customWidth="1"/>
    <col min="3" max="3" width="68.75" style="1" customWidth="1"/>
    <col min="4" max="4" width="13" style="11" customWidth="1"/>
    <col min="5" max="6" width="11.875" style="11" customWidth="1"/>
    <col min="7" max="9" width="12.25" style="1" customWidth="1"/>
    <col min="10" max="10" width="12.625" style="24" customWidth="1"/>
    <col min="11" max="11" width="15.625" style="24" customWidth="1"/>
    <col min="12" max="12" width="11" style="24" customWidth="1"/>
    <col min="13" max="13" width="11.375" style="24" customWidth="1"/>
    <col min="14" max="14" width="12.75" style="1" customWidth="1"/>
    <col min="15" max="16384" width="9" style="1"/>
  </cols>
  <sheetData>
    <row r="1" spans="1:14" ht="11.25" customHeight="1" x14ac:dyDescent="0.25"/>
    <row r="2" spans="1:14" ht="54" customHeight="1" x14ac:dyDescent="0.25">
      <c r="C2" s="7"/>
      <c r="G2" s="196" t="s">
        <v>291</v>
      </c>
      <c r="H2" s="196"/>
      <c r="I2" s="196"/>
    </row>
    <row r="3" spans="1:14" ht="10.5" customHeight="1" x14ac:dyDescent="0.25"/>
    <row r="4" spans="1:14" x14ac:dyDescent="0.25">
      <c r="A4" s="197" t="s">
        <v>83</v>
      </c>
      <c r="B4" s="197"/>
      <c r="C4" s="197"/>
      <c r="D4" s="197"/>
      <c r="E4" s="197"/>
      <c r="F4" s="197"/>
      <c r="J4" s="112"/>
      <c r="K4" s="112"/>
      <c r="L4" s="112"/>
    </row>
    <row r="5" spans="1:14" ht="21" customHeight="1" x14ac:dyDescent="0.25">
      <c r="I5" s="14" t="s">
        <v>18</v>
      </c>
      <c r="L5" s="24">
        <v>109237532</v>
      </c>
      <c r="M5" s="24">
        <v>89552924</v>
      </c>
      <c r="N5" s="1">
        <v>248456457.25</v>
      </c>
    </row>
    <row r="6" spans="1:14" ht="79.5" customHeight="1" x14ac:dyDescent="0.25">
      <c r="A6" s="139" t="s">
        <v>5</v>
      </c>
      <c r="B6" s="140" t="s">
        <v>81</v>
      </c>
      <c r="C6" s="139" t="s">
        <v>4</v>
      </c>
      <c r="D6" s="141" t="s">
        <v>0</v>
      </c>
      <c r="E6" s="141" t="s">
        <v>1</v>
      </c>
      <c r="F6" s="141" t="s">
        <v>22</v>
      </c>
      <c r="G6" s="138" t="s">
        <v>288</v>
      </c>
      <c r="H6" s="138" t="s">
        <v>289</v>
      </c>
      <c r="I6" s="142" t="s">
        <v>290</v>
      </c>
    </row>
    <row r="7" spans="1:14" x14ac:dyDescent="0.25">
      <c r="A7" s="199" t="s">
        <v>19</v>
      </c>
      <c r="B7" s="200"/>
      <c r="C7" s="201"/>
      <c r="D7" s="15">
        <f>D10+D14+D16+D18+D24+D32+D42+D51+D66+D87+D94+D99+D119+D137+D140+D148+D176+D178+D184+D188+D194+D203+D207</f>
        <v>111948678</v>
      </c>
      <c r="E7" s="15">
        <f t="shared" ref="E7:F7" si="0">E10+E14+E16+E18+E24+E32+E42+E51+E66+E87+E94+E99+E119+E137+E140+E148+E176+E178+E184+E188+E194+E203+E207</f>
        <v>92351659</v>
      </c>
      <c r="F7" s="15">
        <f t="shared" si="0"/>
        <v>257507472.17699999</v>
      </c>
      <c r="G7" s="15"/>
      <c r="H7" s="15"/>
      <c r="I7" s="15"/>
      <c r="J7" s="113"/>
      <c r="K7" s="114"/>
      <c r="L7" s="118">
        <v>74924071</v>
      </c>
      <c r="M7" s="120">
        <v>76355315</v>
      </c>
      <c r="N7" s="120">
        <v>229758848.25</v>
      </c>
    </row>
    <row r="8" spans="1:14" x14ac:dyDescent="0.25">
      <c r="A8" s="131"/>
      <c r="B8" s="128"/>
      <c r="C8" s="129" t="s">
        <v>280</v>
      </c>
      <c r="D8" s="130">
        <f>D11+D12+D15+700000+D25+D26+D27+D33+D34+D35+D36+D37+D38+D39+D40+D43+D44+D45+D46+D47+D48+D49+D52+D53+413488+D55+D56+D57+D58+D59+D60+368938+D62+D63+D64+D67+D68+D69+D88+D89+D90+D91+D95+D96+D100+D101+D102+D103+D104+D105+D120+D121+D122+D123+D124+D125+D126+D138+D139+D141+D149+D150+D151+D152+D153+D154+D155+D156+224950+D186+D208+D17+D177+D189+D190+D191+D192+D193+D195+D196+D197+D198+D199+D200+155678+D202+D204+D205+D206+D179+D180+D181+D182+D183</f>
        <v>77253332</v>
      </c>
      <c r="E8" s="130"/>
      <c r="F8" s="130"/>
      <c r="G8" s="130"/>
      <c r="H8" s="130"/>
      <c r="I8" s="130"/>
      <c r="J8" s="113"/>
      <c r="K8" s="114"/>
      <c r="L8" s="118">
        <f>D8-L7</f>
        <v>2329261</v>
      </c>
      <c r="M8" s="118">
        <f>E8-M7</f>
        <v>-76355315</v>
      </c>
      <c r="N8" s="118">
        <f>F8-N7</f>
        <v>-229758848.25</v>
      </c>
    </row>
    <row r="9" spans="1:14" x14ac:dyDescent="0.25">
      <c r="A9" s="131"/>
      <c r="B9" s="128"/>
      <c r="C9" s="129"/>
      <c r="D9" s="130"/>
      <c r="E9" s="130"/>
      <c r="F9" s="130"/>
      <c r="G9" s="130"/>
      <c r="H9" s="130"/>
      <c r="I9" s="130"/>
      <c r="J9" s="113"/>
      <c r="K9" s="114"/>
      <c r="L9" s="118"/>
      <c r="M9" s="120"/>
      <c r="N9" s="120"/>
    </row>
    <row r="10" spans="1:14" x14ac:dyDescent="0.25">
      <c r="A10" s="198" t="s">
        <v>13</v>
      </c>
      <c r="B10" s="198"/>
      <c r="C10" s="198"/>
      <c r="D10" s="16">
        <f>D11+D12+D13</f>
        <v>508944</v>
      </c>
      <c r="E10" s="16">
        <f t="shared" ref="E10:F10" si="1">E11+E12+E13</f>
        <v>385444</v>
      </c>
      <c r="F10" s="16">
        <f t="shared" si="1"/>
        <v>155444</v>
      </c>
      <c r="G10" s="16"/>
      <c r="H10" s="16"/>
      <c r="I10" s="16"/>
      <c r="J10" s="115"/>
      <c r="K10" s="115"/>
      <c r="L10" s="119">
        <v>2379261</v>
      </c>
      <c r="M10" s="121">
        <v>2566850</v>
      </c>
      <c r="N10" s="121">
        <v>8819130</v>
      </c>
    </row>
    <row r="11" spans="1:14" x14ac:dyDescent="0.25">
      <c r="A11" s="48"/>
      <c r="B11" s="47" t="s">
        <v>89</v>
      </c>
      <c r="C11" s="3" t="s">
        <v>23</v>
      </c>
      <c r="D11" s="2">
        <v>237500</v>
      </c>
      <c r="E11" s="2">
        <v>230000</v>
      </c>
      <c r="F11" s="2">
        <v>0</v>
      </c>
      <c r="G11" s="2"/>
      <c r="H11" s="2"/>
      <c r="I11" s="2"/>
      <c r="K11" s="123" t="s">
        <v>277</v>
      </c>
      <c r="L11" s="122">
        <f>L7+L10</f>
        <v>77303332</v>
      </c>
      <c r="M11" s="122">
        <f>M7+M10</f>
        <v>78922165</v>
      </c>
      <c r="N11" s="122">
        <f>N7+N10</f>
        <v>238577978.25</v>
      </c>
    </row>
    <row r="12" spans="1:14" x14ac:dyDescent="0.25">
      <c r="A12" s="48"/>
      <c r="B12" s="9" t="s">
        <v>90</v>
      </c>
      <c r="C12" s="3" t="s">
        <v>24</v>
      </c>
      <c r="D12" s="2">
        <v>46000</v>
      </c>
      <c r="E12" s="2">
        <v>0</v>
      </c>
      <c r="F12" s="2">
        <v>0</v>
      </c>
      <c r="G12" s="2"/>
      <c r="H12" s="2"/>
      <c r="I12" s="2"/>
      <c r="J12" s="114"/>
      <c r="K12" s="116"/>
      <c r="L12" s="144">
        <f>L11-D8</f>
        <v>50000</v>
      </c>
      <c r="M12" s="116"/>
    </row>
    <row r="13" spans="1:14" x14ac:dyDescent="0.25">
      <c r="A13" s="104"/>
      <c r="B13" s="9"/>
      <c r="C13" s="3" t="s">
        <v>263</v>
      </c>
      <c r="D13" s="2">
        <f>70000+155444</f>
        <v>225444</v>
      </c>
      <c r="E13" s="2">
        <v>155444</v>
      </c>
      <c r="F13" s="2">
        <v>155444</v>
      </c>
      <c r="G13" s="2"/>
      <c r="H13" s="2"/>
      <c r="I13" s="2"/>
      <c r="J13" s="114"/>
      <c r="K13" s="124" t="s">
        <v>278</v>
      </c>
      <c r="L13" s="125">
        <v>34695346</v>
      </c>
      <c r="M13" s="125">
        <v>13479494</v>
      </c>
      <c r="N13" s="126">
        <v>18979494</v>
      </c>
    </row>
    <row r="14" spans="1:14" x14ac:dyDescent="0.25">
      <c r="A14" s="202" t="s">
        <v>17</v>
      </c>
      <c r="B14" s="203"/>
      <c r="C14" s="204"/>
      <c r="D14" s="17">
        <f>D15</f>
        <v>599327</v>
      </c>
      <c r="E14" s="17">
        <f>E15</f>
        <v>799327</v>
      </c>
      <c r="F14" s="17">
        <f t="shared" ref="F14" si="2">F15</f>
        <v>999327</v>
      </c>
      <c r="G14" s="17"/>
      <c r="H14" s="17"/>
      <c r="I14" s="17"/>
      <c r="J14" s="114"/>
      <c r="K14" s="116"/>
      <c r="L14" s="116"/>
      <c r="M14" s="116"/>
    </row>
    <row r="15" spans="1:14" x14ac:dyDescent="0.25">
      <c r="A15" s="48"/>
      <c r="B15" s="9" t="s">
        <v>91</v>
      </c>
      <c r="C15" s="3" t="s">
        <v>25</v>
      </c>
      <c r="D15" s="2">
        <v>599327</v>
      </c>
      <c r="E15" s="2">
        <v>799327</v>
      </c>
      <c r="F15" s="2">
        <v>999327</v>
      </c>
      <c r="G15" s="2"/>
      <c r="H15" s="2"/>
      <c r="I15" s="2"/>
      <c r="K15" s="24" t="s">
        <v>279</v>
      </c>
      <c r="L15" s="127">
        <f>L11+L13</f>
        <v>111998678</v>
      </c>
      <c r="M15" s="127">
        <f t="shared" ref="M15:N15" si="3">M11+M13</f>
        <v>92401659</v>
      </c>
      <c r="N15" s="127">
        <f t="shared" si="3"/>
        <v>257557472.25</v>
      </c>
    </row>
    <row r="16" spans="1:14" x14ac:dyDescent="0.25">
      <c r="A16" s="193" t="s">
        <v>221</v>
      </c>
      <c r="B16" s="194"/>
      <c r="C16" s="195"/>
      <c r="D16" s="77">
        <f>D17</f>
        <v>145149</v>
      </c>
      <c r="E16" s="77">
        <f t="shared" ref="E16:F16" si="4">E17</f>
        <v>150221</v>
      </c>
      <c r="F16" s="77">
        <f t="shared" si="4"/>
        <v>144776</v>
      </c>
      <c r="G16" s="132"/>
      <c r="H16" s="132"/>
      <c r="I16" s="132"/>
      <c r="L16" s="127">
        <f>L15-D7</f>
        <v>50000</v>
      </c>
      <c r="M16" s="127">
        <f t="shared" ref="M16:N16" si="5">M15-E7</f>
        <v>50000</v>
      </c>
      <c r="N16" s="127">
        <f t="shared" si="5"/>
        <v>50000.073000013828</v>
      </c>
    </row>
    <row r="17" spans="1:14" x14ac:dyDescent="0.25">
      <c r="A17" s="28"/>
      <c r="B17" s="28" t="s">
        <v>249</v>
      </c>
      <c r="C17" s="78" t="s">
        <v>222</v>
      </c>
      <c r="D17" s="36">
        <v>145149</v>
      </c>
      <c r="E17" s="36">
        <v>150221</v>
      </c>
      <c r="F17" s="36">
        <v>144776</v>
      </c>
      <c r="G17" s="36"/>
      <c r="H17" s="36"/>
      <c r="I17" s="36"/>
      <c r="L17" s="127"/>
      <c r="M17" s="127"/>
      <c r="N17" s="127"/>
    </row>
    <row r="18" spans="1:14" x14ac:dyDescent="0.25">
      <c r="A18" s="198" t="s">
        <v>86</v>
      </c>
      <c r="B18" s="198"/>
      <c r="C18" s="198"/>
      <c r="D18" s="16">
        <f>D19+D20</f>
        <v>912000</v>
      </c>
      <c r="E18" s="16">
        <f t="shared" ref="E18:F18" si="6">E19+E20</f>
        <v>847000</v>
      </c>
      <c r="F18" s="16">
        <f t="shared" si="6"/>
        <v>847000</v>
      </c>
      <c r="G18" s="16"/>
      <c r="H18" s="16"/>
      <c r="I18" s="16"/>
    </row>
    <row r="19" spans="1:14" x14ac:dyDescent="0.25">
      <c r="A19" s="48"/>
      <c r="B19" s="9" t="s">
        <v>92</v>
      </c>
      <c r="C19" s="31" t="s">
        <v>87</v>
      </c>
      <c r="D19" s="2">
        <f>700000+147000</f>
        <v>847000</v>
      </c>
      <c r="E19" s="2">
        <f>700000+147000</f>
        <v>847000</v>
      </c>
      <c r="F19" s="2">
        <f>700000+147000</f>
        <v>847000</v>
      </c>
      <c r="G19" s="2"/>
      <c r="H19" s="2"/>
      <c r="I19" s="2"/>
    </row>
    <row r="20" spans="1:14" x14ac:dyDescent="0.25">
      <c r="A20" s="59"/>
      <c r="B20" s="9"/>
      <c r="C20" s="31" t="s">
        <v>201</v>
      </c>
      <c r="D20" s="2">
        <f>D21+D22+D23</f>
        <v>65000</v>
      </c>
      <c r="E20" s="2"/>
      <c r="F20" s="2"/>
      <c r="G20" s="2"/>
      <c r="H20" s="2"/>
      <c r="I20" s="2"/>
    </row>
    <row r="21" spans="1:14" x14ac:dyDescent="0.25">
      <c r="A21" s="27"/>
      <c r="B21" s="9"/>
      <c r="C21" s="60" t="s">
        <v>159</v>
      </c>
      <c r="D21" s="61">
        <v>35000</v>
      </c>
      <c r="E21" s="2"/>
      <c r="F21" s="2"/>
      <c r="G21" s="61"/>
      <c r="H21" s="2"/>
      <c r="I21" s="2"/>
    </row>
    <row r="22" spans="1:14" x14ac:dyDescent="0.25">
      <c r="A22" s="27"/>
      <c r="B22" s="9"/>
      <c r="C22" s="60" t="s">
        <v>160</v>
      </c>
      <c r="D22" s="61">
        <v>10000</v>
      </c>
      <c r="E22" s="2"/>
      <c r="F22" s="2"/>
      <c r="G22" s="61"/>
      <c r="H22" s="2"/>
      <c r="I22" s="2"/>
    </row>
    <row r="23" spans="1:14" x14ac:dyDescent="0.25">
      <c r="A23" s="27"/>
      <c r="B23" s="9"/>
      <c r="C23" s="60" t="s">
        <v>161</v>
      </c>
      <c r="D23" s="61">
        <v>20000</v>
      </c>
      <c r="E23" s="2"/>
      <c r="F23" s="2"/>
      <c r="G23" s="61"/>
      <c r="H23" s="2"/>
      <c r="I23" s="2"/>
    </row>
    <row r="24" spans="1:14" x14ac:dyDescent="0.25">
      <c r="A24" s="198" t="s">
        <v>2</v>
      </c>
      <c r="B24" s="198"/>
      <c r="C24" s="198"/>
      <c r="D24" s="16">
        <f>SUM(D25:D31)</f>
        <v>2961574</v>
      </c>
      <c r="E24" s="16">
        <f t="shared" ref="E24:F24" si="7">SUM(E25:E31)</f>
        <v>2216932</v>
      </c>
      <c r="F24" s="16">
        <f t="shared" si="7"/>
        <v>2216932</v>
      </c>
      <c r="G24" s="16"/>
      <c r="H24" s="16"/>
      <c r="I24" s="16"/>
    </row>
    <row r="25" spans="1:14" ht="31.5" x14ac:dyDescent="0.25">
      <c r="A25" s="48"/>
      <c r="B25" s="50" t="s">
        <v>93</v>
      </c>
      <c r="C25" s="6" t="s">
        <v>26</v>
      </c>
      <c r="D25" s="2">
        <v>1178500</v>
      </c>
      <c r="E25" s="2">
        <v>1178500</v>
      </c>
      <c r="F25" s="2">
        <v>1178500</v>
      </c>
      <c r="G25" s="2"/>
      <c r="H25" s="2"/>
      <c r="I25" s="2"/>
    </row>
    <row r="26" spans="1:14" ht="31.5" x14ac:dyDescent="0.25">
      <c r="A26" s="48"/>
      <c r="B26" s="50" t="s">
        <v>94</v>
      </c>
      <c r="C26" s="6" t="s">
        <v>27</v>
      </c>
      <c r="D26" s="2">
        <v>360000</v>
      </c>
      <c r="E26" s="2">
        <v>400000</v>
      </c>
      <c r="F26" s="2">
        <v>400000</v>
      </c>
      <c r="G26" s="2"/>
      <c r="H26" s="2"/>
      <c r="I26" s="2"/>
    </row>
    <row r="27" spans="1:14" x14ac:dyDescent="0.25">
      <c r="A27" s="48"/>
      <c r="B27" s="50" t="s">
        <v>95</v>
      </c>
      <c r="C27" s="6" t="s">
        <v>28</v>
      </c>
      <c r="D27" s="2">
        <v>198074</v>
      </c>
      <c r="E27" s="2">
        <v>138432</v>
      </c>
      <c r="F27" s="2">
        <v>138432</v>
      </c>
      <c r="G27" s="2"/>
      <c r="H27" s="2"/>
      <c r="I27" s="2"/>
    </row>
    <row r="28" spans="1:14" x14ac:dyDescent="0.25">
      <c r="A28" s="62"/>
      <c r="B28" s="50"/>
      <c r="C28" s="6" t="s">
        <v>162</v>
      </c>
      <c r="D28" s="2">
        <v>70000</v>
      </c>
      <c r="E28" s="2">
        <v>0</v>
      </c>
      <c r="F28" s="2">
        <v>0</v>
      </c>
      <c r="G28" s="2"/>
      <c r="H28" s="2"/>
      <c r="I28" s="2"/>
    </row>
    <row r="29" spans="1:14" x14ac:dyDescent="0.25">
      <c r="A29" s="62"/>
      <c r="B29" s="50"/>
      <c r="C29" s="6" t="s">
        <v>163</v>
      </c>
      <c r="D29" s="2">
        <v>500000</v>
      </c>
      <c r="E29" s="2">
        <v>500000</v>
      </c>
      <c r="F29" s="2">
        <v>500000</v>
      </c>
      <c r="G29" s="2"/>
      <c r="H29" s="2"/>
      <c r="I29" s="2"/>
    </row>
    <row r="30" spans="1:14" x14ac:dyDescent="0.25">
      <c r="A30" s="62"/>
      <c r="B30" s="50"/>
      <c r="C30" s="6" t="s">
        <v>164</v>
      </c>
      <c r="D30" s="2">
        <v>55000</v>
      </c>
      <c r="E30" s="2">
        <v>0</v>
      </c>
      <c r="F30" s="2">
        <v>0</v>
      </c>
      <c r="G30" s="2"/>
      <c r="H30" s="2"/>
      <c r="I30" s="2"/>
    </row>
    <row r="31" spans="1:14" ht="31.5" x14ac:dyDescent="0.25">
      <c r="A31" s="62"/>
      <c r="B31" s="50"/>
      <c r="C31" s="6" t="s">
        <v>27</v>
      </c>
      <c r="D31" s="2">
        <v>600000</v>
      </c>
      <c r="E31" s="2">
        <v>0</v>
      </c>
      <c r="F31" s="2">
        <v>0</v>
      </c>
      <c r="G31" s="2"/>
      <c r="H31" s="2"/>
      <c r="I31" s="2"/>
    </row>
    <row r="32" spans="1:14" x14ac:dyDescent="0.25">
      <c r="A32" s="187" t="s">
        <v>6</v>
      </c>
      <c r="B32" s="188"/>
      <c r="C32" s="189"/>
      <c r="D32" s="18">
        <f>SUM(D33:D41)</f>
        <v>5544970</v>
      </c>
      <c r="E32" s="18">
        <f t="shared" ref="E32:F32" si="8">SUM(E33:E41)</f>
        <v>5350246</v>
      </c>
      <c r="F32" s="18">
        <f t="shared" si="8"/>
        <v>5350246</v>
      </c>
      <c r="G32" s="18"/>
      <c r="H32" s="18"/>
      <c r="I32" s="18"/>
    </row>
    <row r="33" spans="1:9" x14ac:dyDescent="0.25">
      <c r="A33" s="48"/>
      <c r="B33" s="50" t="s">
        <v>96</v>
      </c>
      <c r="C33" s="51" t="s">
        <v>97</v>
      </c>
      <c r="D33" s="26">
        <v>4000000</v>
      </c>
      <c r="E33" s="26">
        <v>4000000</v>
      </c>
      <c r="F33" s="26">
        <v>4000000</v>
      </c>
      <c r="G33" s="26"/>
      <c r="H33" s="26"/>
      <c r="I33" s="26"/>
    </row>
    <row r="34" spans="1:9" x14ac:dyDescent="0.25">
      <c r="A34" s="48"/>
      <c r="B34" s="50" t="s">
        <v>98</v>
      </c>
      <c r="C34" s="51" t="s">
        <v>99</v>
      </c>
      <c r="D34" s="26">
        <v>487770</v>
      </c>
      <c r="E34" s="58">
        <v>487770</v>
      </c>
      <c r="F34" s="58">
        <v>487770</v>
      </c>
      <c r="G34" s="26"/>
      <c r="H34" s="58"/>
      <c r="I34" s="58"/>
    </row>
    <row r="35" spans="1:9" x14ac:dyDescent="0.25">
      <c r="A35" s="48"/>
      <c r="B35" s="50" t="s">
        <v>100</v>
      </c>
      <c r="C35" s="51" t="s">
        <v>101</v>
      </c>
      <c r="D35" s="26">
        <v>121901</v>
      </c>
      <c r="E35" s="58">
        <v>121901</v>
      </c>
      <c r="F35" s="58">
        <v>121901</v>
      </c>
      <c r="G35" s="26"/>
      <c r="H35" s="58"/>
      <c r="I35" s="58"/>
    </row>
    <row r="36" spans="1:9" ht="31.5" x14ac:dyDescent="0.25">
      <c r="A36" s="48"/>
      <c r="B36" s="50" t="s">
        <v>102</v>
      </c>
      <c r="C36" s="51" t="s">
        <v>103</v>
      </c>
      <c r="D36" s="26">
        <v>226000</v>
      </c>
      <c r="E36" s="58">
        <v>226000</v>
      </c>
      <c r="F36" s="58">
        <v>226000</v>
      </c>
      <c r="G36" s="26"/>
      <c r="H36" s="58"/>
      <c r="I36" s="58"/>
    </row>
    <row r="37" spans="1:9" x14ac:dyDescent="0.25">
      <c r="A37" s="48"/>
      <c r="B37" s="50" t="s">
        <v>104</v>
      </c>
      <c r="C37" s="51" t="s">
        <v>105</v>
      </c>
      <c r="D37" s="26">
        <v>57489</v>
      </c>
      <c r="E37" s="58">
        <v>57489</v>
      </c>
      <c r="F37" s="58">
        <v>57489</v>
      </c>
      <c r="G37" s="26"/>
      <c r="H37" s="58"/>
      <c r="I37" s="58"/>
    </row>
    <row r="38" spans="1:9" x14ac:dyDescent="0.25">
      <c r="A38" s="48"/>
      <c r="B38" s="50" t="s">
        <v>106</v>
      </c>
      <c r="C38" s="51" t="s">
        <v>107</v>
      </c>
      <c r="D38" s="26">
        <v>22000</v>
      </c>
      <c r="E38" s="58">
        <v>22000</v>
      </c>
      <c r="F38" s="58">
        <v>22000</v>
      </c>
      <c r="G38" s="26"/>
      <c r="H38" s="58"/>
      <c r="I38" s="58"/>
    </row>
    <row r="39" spans="1:9" ht="31.5" x14ac:dyDescent="0.25">
      <c r="A39" s="48"/>
      <c r="B39" s="50" t="s">
        <v>108</v>
      </c>
      <c r="C39" s="51" t="s">
        <v>109</v>
      </c>
      <c r="D39" s="26">
        <v>184840</v>
      </c>
      <c r="E39" s="58">
        <v>184840</v>
      </c>
      <c r="F39" s="58">
        <v>184840</v>
      </c>
      <c r="G39" s="26"/>
      <c r="H39" s="58"/>
      <c r="I39" s="58"/>
    </row>
    <row r="40" spans="1:9" ht="31.5" x14ac:dyDescent="0.25">
      <c r="A40" s="48"/>
      <c r="B40" s="50" t="s">
        <v>110</v>
      </c>
      <c r="C40" s="51" t="s">
        <v>111</v>
      </c>
      <c r="D40" s="26">
        <v>280342</v>
      </c>
      <c r="E40" s="26">
        <v>250246</v>
      </c>
      <c r="F40" s="26">
        <v>250246</v>
      </c>
      <c r="G40" s="26"/>
      <c r="H40" s="26"/>
      <c r="I40" s="26"/>
    </row>
    <row r="41" spans="1:9" x14ac:dyDescent="0.25">
      <c r="A41" s="62"/>
      <c r="B41" s="50" t="s">
        <v>293</v>
      </c>
      <c r="C41" s="63" t="s">
        <v>292</v>
      </c>
      <c r="D41" s="105">
        <v>164628</v>
      </c>
      <c r="E41" s="2">
        <v>0</v>
      </c>
      <c r="F41" s="2">
        <v>0</v>
      </c>
      <c r="G41" s="105"/>
      <c r="H41" s="2"/>
      <c r="I41" s="2"/>
    </row>
    <row r="42" spans="1:9" x14ac:dyDescent="0.25">
      <c r="A42" s="187" t="s">
        <v>12</v>
      </c>
      <c r="B42" s="188"/>
      <c r="C42" s="189"/>
      <c r="D42" s="18">
        <f>SUM(D43:D50)</f>
        <v>6097349.75</v>
      </c>
      <c r="E42" s="18">
        <f t="shared" ref="E42:F42" si="9">SUM(E43:E50)</f>
        <v>6126910.75</v>
      </c>
      <c r="F42" s="18">
        <f t="shared" si="9"/>
        <v>11883132.5</v>
      </c>
      <c r="G42" s="18"/>
      <c r="H42" s="18"/>
      <c r="I42" s="18"/>
    </row>
    <row r="43" spans="1:9" s="24" customFormat="1" ht="31.5" x14ac:dyDescent="0.25">
      <c r="A43" s="52"/>
      <c r="B43" s="50" t="s">
        <v>112</v>
      </c>
      <c r="C43" s="30" t="s">
        <v>29</v>
      </c>
      <c r="D43" s="26">
        <v>0</v>
      </c>
      <c r="E43" s="26">
        <v>0</v>
      </c>
      <c r="F43" s="26">
        <v>69873</v>
      </c>
      <c r="G43" s="26"/>
      <c r="H43" s="26"/>
      <c r="I43" s="26"/>
    </row>
    <row r="44" spans="1:9" s="24" customFormat="1" ht="31.5" x14ac:dyDescent="0.25">
      <c r="A44" s="52"/>
      <c r="B44" s="50" t="s">
        <v>113</v>
      </c>
      <c r="C44" s="30" t="s">
        <v>30</v>
      </c>
      <c r="D44" s="26">
        <v>0</v>
      </c>
      <c r="E44" s="26">
        <v>0</v>
      </c>
      <c r="F44" s="26">
        <v>370095.75</v>
      </c>
      <c r="G44" s="26"/>
      <c r="H44" s="26"/>
      <c r="I44" s="26"/>
    </row>
    <row r="45" spans="1:9" s="24" customFormat="1" x14ac:dyDescent="0.25">
      <c r="A45" s="52"/>
      <c r="B45" s="50" t="s">
        <v>114</v>
      </c>
      <c r="C45" s="30" t="s">
        <v>31</v>
      </c>
      <c r="D45" s="26">
        <v>615000</v>
      </c>
      <c r="E45" s="26">
        <v>800000</v>
      </c>
      <c r="F45" s="26">
        <v>6000000</v>
      </c>
      <c r="G45" s="26"/>
      <c r="H45" s="26"/>
      <c r="I45" s="26"/>
    </row>
    <row r="46" spans="1:9" x14ac:dyDescent="0.25">
      <c r="A46" s="52"/>
      <c r="B46" s="49" t="s">
        <v>115</v>
      </c>
      <c r="C46" s="31" t="s">
        <v>84</v>
      </c>
      <c r="D46" s="2">
        <v>250470</v>
      </c>
      <c r="E46" s="2">
        <v>96800</v>
      </c>
      <c r="F46" s="2">
        <v>96800</v>
      </c>
      <c r="G46" s="2"/>
      <c r="H46" s="2"/>
      <c r="I46" s="2"/>
    </row>
    <row r="47" spans="1:9" ht="47.25" x14ac:dyDescent="0.25">
      <c r="A47" s="52"/>
      <c r="B47" s="49" t="s">
        <v>116</v>
      </c>
      <c r="C47" s="31" t="s">
        <v>32</v>
      </c>
      <c r="D47" s="2">
        <v>0</v>
      </c>
      <c r="E47" s="2">
        <v>0</v>
      </c>
      <c r="F47" s="2">
        <v>116256</v>
      </c>
      <c r="G47" s="2"/>
      <c r="H47" s="2"/>
      <c r="I47" s="2"/>
    </row>
    <row r="48" spans="1:9" ht="47.25" x14ac:dyDescent="0.25">
      <c r="A48" s="52"/>
      <c r="B48" s="49" t="s">
        <v>117</v>
      </c>
      <c r="C48" s="31" t="s">
        <v>33</v>
      </c>
      <c r="D48" s="2">
        <v>3105660.75</v>
      </c>
      <c r="E48" s="2">
        <v>3105660.75</v>
      </c>
      <c r="F48" s="2">
        <v>3105660.75</v>
      </c>
      <c r="G48" s="2"/>
      <c r="H48" s="2"/>
      <c r="I48" s="2"/>
    </row>
    <row r="49" spans="1:9" x14ac:dyDescent="0.25">
      <c r="A49" s="52"/>
      <c r="B49" s="9" t="s">
        <v>110</v>
      </c>
      <c r="C49" s="31" t="s">
        <v>59</v>
      </c>
      <c r="D49" s="2">
        <v>626219</v>
      </c>
      <c r="E49" s="2">
        <v>624450</v>
      </c>
      <c r="F49" s="2">
        <v>624447</v>
      </c>
      <c r="G49" s="2"/>
      <c r="H49" s="2"/>
      <c r="I49" s="2"/>
    </row>
    <row r="50" spans="1:9" ht="31.5" x14ac:dyDescent="0.25">
      <c r="A50" s="64"/>
      <c r="B50" s="9"/>
      <c r="C50" s="30" t="s">
        <v>165</v>
      </c>
      <c r="D50" s="26">
        <v>1500000</v>
      </c>
      <c r="E50" s="26">
        <v>1500000</v>
      </c>
      <c r="F50" s="26">
        <v>1500000</v>
      </c>
      <c r="G50" s="26"/>
      <c r="H50" s="26"/>
      <c r="I50" s="26"/>
    </row>
    <row r="51" spans="1:9" x14ac:dyDescent="0.25">
      <c r="A51" s="187" t="s">
        <v>3</v>
      </c>
      <c r="B51" s="188"/>
      <c r="C51" s="189"/>
      <c r="D51" s="18">
        <f>SUM(D52:D64)+D65</f>
        <v>11183103</v>
      </c>
      <c r="E51" s="18">
        <f t="shared" ref="E51:F51" si="10">SUM(E52:E64)+E65</f>
        <v>10647864</v>
      </c>
      <c r="F51" s="18">
        <f t="shared" si="10"/>
        <v>14463969</v>
      </c>
      <c r="G51" s="18"/>
      <c r="H51" s="18"/>
      <c r="I51" s="18"/>
    </row>
    <row r="52" spans="1:9" x14ac:dyDescent="0.25">
      <c r="A52" s="48"/>
      <c r="B52" s="8" t="s">
        <v>60</v>
      </c>
      <c r="C52" s="53" t="s">
        <v>118</v>
      </c>
      <c r="D52" s="2">
        <v>3713634</v>
      </c>
      <c r="E52" s="2">
        <v>3956440</v>
      </c>
      <c r="F52" s="2">
        <v>8000000</v>
      </c>
      <c r="G52" s="2"/>
      <c r="H52" s="2"/>
      <c r="I52" s="2"/>
    </row>
    <row r="53" spans="1:9" x14ac:dyDescent="0.25">
      <c r="A53" s="48"/>
      <c r="B53" s="9" t="s">
        <v>61</v>
      </c>
      <c r="C53" s="54" t="s">
        <v>34</v>
      </c>
      <c r="D53" s="2">
        <v>1658061</v>
      </c>
      <c r="E53" s="2">
        <v>2985552</v>
      </c>
      <c r="F53" s="2">
        <v>1841652</v>
      </c>
      <c r="G53" s="2"/>
      <c r="H53" s="2"/>
      <c r="I53" s="2"/>
    </row>
    <row r="54" spans="1:9" x14ac:dyDescent="0.25">
      <c r="A54" s="59"/>
      <c r="B54" s="9" t="s">
        <v>62</v>
      </c>
      <c r="C54" s="31" t="s">
        <v>63</v>
      </c>
      <c r="D54" s="55">
        <v>826976</v>
      </c>
      <c r="E54" s="55">
        <v>751826</v>
      </c>
      <c r="F54" s="55">
        <v>802828</v>
      </c>
      <c r="G54" s="55"/>
      <c r="H54" s="55"/>
      <c r="I54" s="55"/>
    </row>
    <row r="55" spans="1:9" x14ac:dyDescent="0.25">
      <c r="A55" s="59"/>
      <c r="B55" s="9" t="s">
        <v>64</v>
      </c>
      <c r="C55" s="31" t="s">
        <v>65</v>
      </c>
      <c r="D55" s="2">
        <v>525342</v>
      </c>
      <c r="E55" s="2">
        <v>239279</v>
      </c>
      <c r="F55" s="55">
        <v>906779</v>
      </c>
      <c r="G55" s="2"/>
      <c r="H55" s="2"/>
      <c r="I55" s="55"/>
    </row>
    <row r="56" spans="1:9" x14ac:dyDescent="0.25">
      <c r="A56" s="48"/>
      <c r="B56" s="9" t="s">
        <v>66</v>
      </c>
      <c r="C56" s="31" t="s">
        <v>67</v>
      </c>
      <c r="D56" s="2">
        <v>150000</v>
      </c>
      <c r="E56" s="2">
        <v>0</v>
      </c>
      <c r="F56" s="2">
        <v>0</v>
      </c>
      <c r="G56" s="2"/>
      <c r="H56" s="2"/>
      <c r="I56" s="2"/>
    </row>
    <row r="57" spans="1:9" ht="31.5" x14ac:dyDescent="0.25">
      <c r="A57" s="48"/>
      <c r="B57" s="9" t="s">
        <v>68</v>
      </c>
      <c r="C57" s="31" t="s">
        <v>69</v>
      </c>
      <c r="D57" s="2">
        <v>302248</v>
      </c>
      <c r="E57" s="2">
        <v>151124</v>
      </c>
      <c r="F57" s="2">
        <v>302248</v>
      </c>
      <c r="G57" s="2"/>
      <c r="H57" s="2"/>
      <c r="I57" s="2"/>
    </row>
    <row r="58" spans="1:9" ht="31.5" x14ac:dyDescent="0.25">
      <c r="A58" s="48"/>
      <c r="B58" s="9" t="s">
        <v>70</v>
      </c>
      <c r="C58" s="31" t="s">
        <v>71</v>
      </c>
      <c r="D58" s="2">
        <v>750000</v>
      </c>
      <c r="E58" s="2">
        <v>0</v>
      </c>
      <c r="F58" s="2">
        <v>0</v>
      </c>
      <c r="G58" s="2"/>
      <c r="H58" s="2"/>
      <c r="I58" s="2"/>
    </row>
    <row r="59" spans="1:9" ht="31.5" x14ac:dyDescent="0.25">
      <c r="A59" s="48"/>
      <c r="B59" s="9" t="s">
        <v>72</v>
      </c>
      <c r="C59" s="31" t="s">
        <v>119</v>
      </c>
      <c r="D59" s="2">
        <v>186334</v>
      </c>
      <c r="E59" s="2">
        <v>0</v>
      </c>
      <c r="F59" s="2">
        <v>186334</v>
      </c>
      <c r="G59" s="2"/>
      <c r="H59" s="2"/>
      <c r="I59" s="2"/>
    </row>
    <row r="60" spans="1:9" x14ac:dyDescent="0.25">
      <c r="A60" s="48"/>
      <c r="B60" s="9" t="s">
        <v>73</v>
      </c>
      <c r="C60" s="31" t="s">
        <v>74</v>
      </c>
      <c r="D60" s="2">
        <v>578686</v>
      </c>
      <c r="E60" s="2">
        <v>587826</v>
      </c>
      <c r="F60" s="2">
        <v>587826</v>
      </c>
      <c r="G60" s="2"/>
      <c r="H60" s="2"/>
      <c r="I60" s="2"/>
    </row>
    <row r="61" spans="1:9" ht="31.5" x14ac:dyDescent="0.25">
      <c r="A61" s="59"/>
      <c r="B61" s="9" t="s">
        <v>75</v>
      </c>
      <c r="C61" s="31" t="s">
        <v>120</v>
      </c>
      <c r="D61" s="55">
        <v>455450</v>
      </c>
      <c r="E61" s="55">
        <v>475817</v>
      </c>
      <c r="F61" s="55">
        <v>336302</v>
      </c>
      <c r="G61" s="55"/>
      <c r="H61" s="55"/>
      <c r="I61" s="55"/>
    </row>
    <row r="62" spans="1:9" x14ac:dyDescent="0.25">
      <c r="A62" s="48"/>
      <c r="B62" s="9" t="s">
        <v>76</v>
      </c>
      <c r="C62" s="56" t="s">
        <v>121</v>
      </c>
      <c r="D62" s="2">
        <v>151000</v>
      </c>
      <c r="E62" s="2">
        <v>0</v>
      </c>
      <c r="F62" s="2">
        <v>0</v>
      </c>
      <c r="G62" s="2"/>
      <c r="H62" s="2"/>
      <c r="I62" s="2"/>
    </row>
    <row r="63" spans="1:9" x14ac:dyDescent="0.25">
      <c r="A63" s="48"/>
      <c r="B63" s="9" t="s">
        <v>77</v>
      </c>
      <c r="C63" s="56" t="s">
        <v>122</v>
      </c>
      <c r="D63" s="2">
        <v>300000</v>
      </c>
      <c r="E63" s="2">
        <v>0</v>
      </c>
      <c r="F63" s="2">
        <v>0</v>
      </c>
      <c r="G63" s="2"/>
      <c r="H63" s="2"/>
      <c r="I63" s="2"/>
    </row>
    <row r="64" spans="1:9" ht="31.5" x14ac:dyDescent="0.25">
      <c r="A64" s="48"/>
      <c r="B64" s="9" t="s">
        <v>123</v>
      </c>
      <c r="C64" s="56" t="s">
        <v>124</v>
      </c>
      <c r="D64" s="2">
        <v>1500000</v>
      </c>
      <c r="E64" s="2">
        <v>1500000</v>
      </c>
      <c r="F64" s="2">
        <v>1500000</v>
      </c>
      <c r="G64" s="2"/>
      <c r="H64" s="2"/>
      <c r="I64" s="2"/>
    </row>
    <row r="65" spans="1:9" x14ac:dyDescent="0.25">
      <c r="A65" s="103"/>
      <c r="B65" s="9" t="s">
        <v>293</v>
      </c>
      <c r="C65" s="63" t="s">
        <v>292</v>
      </c>
      <c r="D65" s="105">
        <v>85372</v>
      </c>
      <c r="E65" s="105">
        <v>0</v>
      </c>
      <c r="F65" s="105">
        <v>0</v>
      </c>
      <c r="G65" s="105"/>
      <c r="H65" s="105"/>
      <c r="I65" s="105"/>
    </row>
    <row r="66" spans="1:9" x14ac:dyDescent="0.25">
      <c r="A66" s="187" t="s">
        <v>8</v>
      </c>
      <c r="B66" s="188"/>
      <c r="C66" s="189"/>
      <c r="D66" s="17">
        <f>D67+D68+D69+D70+D71+D72+D79+D80+D84+D86</f>
        <v>14873196</v>
      </c>
      <c r="E66" s="17">
        <f t="shared" ref="E66:F66" si="11">E67+E68+E69+E70+E71+E72+E79+E80+E84+E86</f>
        <v>8607234</v>
      </c>
      <c r="F66" s="17">
        <f t="shared" si="11"/>
        <v>12491687</v>
      </c>
      <c r="G66" s="17"/>
      <c r="H66" s="17"/>
      <c r="I66" s="17"/>
    </row>
    <row r="67" spans="1:9" s="24" customFormat="1" x14ac:dyDescent="0.25">
      <c r="A67" s="52"/>
      <c r="B67" s="50" t="s">
        <v>125</v>
      </c>
      <c r="C67" s="32" t="s">
        <v>35</v>
      </c>
      <c r="D67" s="29">
        <v>350000</v>
      </c>
      <c r="E67" s="29">
        <v>0</v>
      </c>
      <c r="F67" s="29">
        <v>0</v>
      </c>
      <c r="G67" s="29"/>
      <c r="H67" s="29"/>
      <c r="I67" s="29"/>
    </row>
    <row r="68" spans="1:9" s="24" customFormat="1" ht="47.25" x14ac:dyDescent="0.25">
      <c r="A68" s="52"/>
      <c r="B68" s="50" t="s">
        <v>126</v>
      </c>
      <c r="C68" s="32" t="s">
        <v>36</v>
      </c>
      <c r="D68" s="29">
        <v>329520</v>
      </c>
      <c r="E68" s="29">
        <v>372316</v>
      </c>
      <c r="F68" s="29">
        <v>256769</v>
      </c>
      <c r="G68" s="29"/>
      <c r="H68" s="29"/>
      <c r="I68" s="29"/>
    </row>
    <row r="69" spans="1:9" s="24" customFormat="1" x14ac:dyDescent="0.25">
      <c r="A69" s="48"/>
      <c r="B69" s="28" t="s">
        <v>127</v>
      </c>
      <c r="C69" s="33" t="s">
        <v>37</v>
      </c>
      <c r="D69" s="29">
        <v>2217959</v>
      </c>
      <c r="E69" s="29">
        <v>4435918</v>
      </c>
      <c r="F69" s="29">
        <v>4435918</v>
      </c>
      <c r="G69" s="29"/>
      <c r="H69" s="29"/>
      <c r="I69" s="29"/>
    </row>
    <row r="70" spans="1:9" s="24" customFormat="1" x14ac:dyDescent="0.25">
      <c r="A70" s="59"/>
      <c r="B70" s="28"/>
      <c r="C70" s="25" t="s">
        <v>166</v>
      </c>
      <c r="D70" s="29">
        <v>2398797</v>
      </c>
      <c r="E70" s="36">
        <v>2399000</v>
      </c>
      <c r="F70" s="36">
        <v>2399000</v>
      </c>
      <c r="G70" s="29"/>
      <c r="H70" s="36"/>
      <c r="I70" s="36"/>
    </row>
    <row r="71" spans="1:9" s="24" customFormat="1" x14ac:dyDescent="0.25">
      <c r="A71" s="59"/>
      <c r="B71" s="28"/>
      <c r="C71" s="25" t="s">
        <v>167</v>
      </c>
      <c r="D71" s="29">
        <v>1050000</v>
      </c>
      <c r="E71" s="36">
        <v>1400000</v>
      </c>
      <c r="F71" s="36">
        <v>1400000</v>
      </c>
      <c r="G71" s="29"/>
      <c r="H71" s="36"/>
      <c r="I71" s="36"/>
    </row>
    <row r="72" spans="1:9" s="24" customFormat="1" x14ac:dyDescent="0.25">
      <c r="A72" s="59"/>
      <c r="B72" s="28"/>
      <c r="C72" s="25" t="s">
        <v>201</v>
      </c>
      <c r="D72" s="29">
        <f>D73+D77</f>
        <v>350000</v>
      </c>
      <c r="E72" s="36"/>
      <c r="F72" s="36"/>
      <c r="G72" s="29"/>
      <c r="H72" s="36"/>
      <c r="I72" s="36"/>
    </row>
    <row r="73" spans="1:9" s="24" customFormat="1" x14ac:dyDescent="0.25">
      <c r="A73" s="59"/>
      <c r="B73" s="28"/>
      <c r="C73" s="97" t="s">
        <v>168</v>
      </c>
      <c r="D73" s="67">
        <f>D74+D75+D76</f>
        <v>335000</v>
      </c>
      <c r="E73" s="36">
        <f t="shared" ref="E73:F73" si="12">E74+E75+E76</f>
        <v>0</v>
      </c>
      <c r="F73" s="36">
        <f t="shared" si="12"/>
        <v>0</v>
      </c>
      <c r="G73" s="67"/>
      <c r="H73" s="36"/>
      <c r="I73" s="36"/>
    </row>
    <row r="74" spans="1:9" s="24" customFormat="1" x14ac:dyDescent="0.25">
      <c r="A74" s="59"/>
      <c r="B74" s="28"/>
      <c r="C74" s="92" t="s">
        <v>169</v>
      </c>
      <c r="D74" s="94">
        <v>110000</v>
      </c>
      <c r="E74" s="36"/>
      <c r="F74" s="36"/>
      <c r="G74" s="94"/>
      <c r="H74" s="36"/>
      <c r="I74" s="36"/>
    </row>
    <row r="75" spans="1:9" s="24" customFormat="1" x14ac:dyDescent="0.25">
      <c r="A75" s="59"/>
      <c r="B75" s="28"/>
      <c r="C75" s="92" t="s">
        <v>170</v>
      </c>
      <c r="D75" s="94">
        <v>100000</v>
      </c>
      <c r="E75" s="36"/>
      <c r="F75" s="36"/>
      <c r="G75" s="94"/>
      <c r="H75" s="36"/>
      <c r="I75" s="36"/>
    </row>
    <row r="76" spans="1:9" s="24" customFormat="1" x14ac:dyDescent="0.25">
      <c r="A76" s="59"/>
      <c r="B76" s="28"/>
      <c r="C76" s="93" t="s">
        <v>171</v>
      </c>
      <c r="D76" s="95">
        <v>125000</v>
      </c>
      <c r="E76" s="67"/>
      <c r="F76" s="67"/>
      <c r="G76" s="95"/>
      <c r="H76" s="67"/>
      <c r="I76" s="67"/>
    </row>
    <row r="77" spans="1:9" s="24" customFormat="1" x14ac:dyDescent="0.25">
      <c r="A77" s="59"/>
      <c r="B77" s="28"/>
      <c r="C77" s="96" t="s">
        <v>172</v>
      </c>
      <c r="D77" s="68">
        <v>15000</v>
      </c>
      <c r="E77" s="67"/>
      <c r="F77" s="67"/>
      <c r="G77" s="68"/>
      <c r="H77" s="67"/>
      <c r="I77" s="67"/>
    </row>
    <row r="78" spans="1:9" s="24" customFormat="1" x14ac:dyDescent="0.25">
      <c r="A78" s="59"/>
      <c r="B78" s="28"/>
      <c r="C78" s="93" t="s">
        <v>173</v>
      </c>
      <c r="D78" s="95">
        <v>15000</v>
      </c>
      <c r="E78" s="67"/>
      <c r="F78" s="67"/>
      <c r="G78" s="95"/>
      <c r="H78" s="67"/>
      <c r="I78" s="67"/>
    </row>
    <row r="79" spans="1:9" s="24" customFormat="1" ht="31.5" x14ac:dyDescent="0.25">
      <c r="A79" s="59"/>
      <c r="B79" s="28"/>
      <c r="C79" s="69" t="s">
        <v>174</v>
      </c>
      <c r="D79" s="29">
        <v>551203</v>
      </c>
      <c r="E79" s="36">
        <v>0</v>
      </c>
      <c r="F79" s="36">
        <v>0</v>
      </c>
      <c r="G79" s="29"/>
      <c r="H79" s="36"/>
      <c r="I79" s="36"/>
    </row>
    <row r="80" spans="1:9" s="24" customFormat="1" x14ac:dyDescent="0.25">
      <c r="A80" s="59"/>
      <c r="B80" s="28"/>
      <c r="C80" s="65" t="s">
        <v>175</v>
      </c>
      <c r="D80" s="29">
        <f>D81+D82+D83</f>
        <v>5900000</v>
      </c>
      <c r="E80" s="29">
        <f t="shared" ref="E80" si="13">E81+E82+E83</f>
        <v>0</v>
      </c>
      <c r="F80" s="105">
        <v>4000000</v>
      </c>
      <c r="G80" s="29"/>
      <c r="H80" s="29"/>
      <c r="I80" s="105"/>
    </row>
    <row r="81" spans="1:9" s="24" customFormat="1" x14ac:dyDescent="0.25">
      <c r="A81" s="59"/>
      <c r="B81" s="28"/>
      <c r="C81" s="66" t="s">
        <v>176</v>
      </c>
      <c r="D81" s="68">
        <v>300000</v>
      </c>
      <c r="E81" s="36"/>
      <c r="F81" s="36"/>
      <c r="G81" s="68"/>
      <c r="H81" s="36"/>
      <c r="I81" s="36"/>
    </row>
    <row r="82" spans="1:9" s="24" customFormat="1" x14ac:dyDescent="0.25">
      <c r="A82" s="59"/>
      <c r="B82" s="28"/>
      <c r="C82" s="66" t="s">
        <v>177</v>
      </c>
      <c r="D82" s="68">
        <v>5500000</v>
      </c>
      <c r="E82" s="36"/>
      <c r="F82" s="36"/>
      <c r="G82" s="68"/>
      <c r="H82" s="36"/>
      <c r="I82" s="36"/>
    </row>
    <row r="83" spans="1:9" s="24" customFormat="1" x14ac:dyDescent="0.25">
      <c r="A83" s="59"/>
      <c r="B83" s="28"/>
      <c r="C83" s="70" t="s">
        <v>178</v>
      </c>
      <c r="D83" s="68">
        <v>100000</v>
      </c>
      <c r="E83" s="36"/>
      <c r="F83" s="36"/>
      <c r="G83" s="68"/>
      <c r="H83" s="36"/>
      <c r="I83" s="36"/>
    </row>
    <row r="84" spans="1:9" s="24" customFormat="1" x14ac:dyDescent="0.25">
      <c r="A84" s="59"/>
      <c r="B84" s="28"/>
      <c r="C84" s="65" t="s">
        <v>247</v>
      </c>
      <c r="D84" s="29">
        <f>D85</f>
        <v>1200000</v>
      </c>
      <c r="E84" s="36">
        <v>0</v>
      </c>
      <c r="F84" s="36">
        <v>0</v>
      </c>
      <c r="G84" s="29"/>
      <c r="H84" s="36"/>
      <c r="I84" s="36"/>
    </row>
    <row r="85" spans="1:9" s="24" customFormat="1" x14ac:dyDescent="0.25">
      <c r="A85" s="59"/>
      <c r="B85" s="28"/>
      <c r="C85" s="71" t="s">
        <v>179</v>
      </c>
      <c r="D85" s="68">
        <v>1200000</v>
      </c>
      <c r="E85" s="36"/>
      <c r="F85" s="36"/>
      <c r="G85" s="68"/>
      <c r="H85" s="36"/>
      <c r="I85" s="36"/>
    </row>
    <row r="86" spans="1:9" s="24" customFormat="1" x14ac:dyDescent="0.25">
      <c r="A86" s="59"/>
      <c r="B86" s="28"/>
      <c r="C86" s="32" t="s">
        <v>180</v>
      </c>
      <c r="D86" s="29">
        <v>525717</v>
      </c>
      <c r="E86" s="36">
        <v>0</v>
      </c>
      <c r="F86" s="36">
        <v>0</v>
      </c>
      <c r="G86" s="29"/>
      <c r="H86" s="36"/>
      <c r="I86" s="36"/>
    </row>
    <row r="87" spans="1:9" x14ac:dyDescent="0.25">
      <c r="A87" s="187" t="s">
        <v>10</v>
      </c>
      <c r="B87" s="188"/>
      <c r="C87" s="189"/>
      <c r="D87" s="17">
        <f>D88+D89+D90+D91+D92+D93</f>
        <v>5237372.75</v>
      </c>
      <c r="E87" s="17">
        <f t="shared" ref="E87:F87" si="14">E88+E89+E90+E91+E92+E93</f>
        <v>3071258.75</v>
      </c>
      <c r="F87" s="17">
        <f t="shared" si="14"/>
        <v>3081217.75</v>
      </c>
      <c r="G87" s="17"/>
      <c r="H87" s="17"/>
      <c r="I87" s="17"/>
    </row>
    <row r="88" spans="1:9" s="24" customFormat="1" x14ac:dyDescent="0.25">
      <c r="A88" s="52"/>
      <c r="B88" s="50" t="s">
        <v>128</v>
      </c>
      <c r="C88" s="34" t="s">
        <v>38</v>
      </c>
      <c r="D88" s="29">
        <v>148830</v>
      </c>
      <c r="E88" s="29">
        <v>121484</v>
      </c>
      <c r="F88" s="29">
        <v>128260</v>
      </c>
      <c r="G88" s="29"/>
      <c r="H88" s="29"/>
      <c r="I88" s="29"/>
    </row>
    <row r="89" spans="1:9" s="24" customFormat="1" ht="31.5" x14ac:dyDescent="0.25">
      <c r="A89" s="52"/>
      <c r="B89" s="50" t="s">
        <v>129</v>
      </c>
      <c r="C89" s="32" t="s">
        <v>39</v>
      </c>
      <c r="D89" s="29">
        <v>319814</v>
      </c>
      <c r="E89" s="29">
        <v>314374</v>
      </c>
      <c r="F89" s="29">
        <v>317557</v>
      </c>
      <c r="G89" s="29"/>
      <c r="H89" s="29"/>
      <c r="I89" s="29"/>
    </row>
    <row r="90" spans="1:9" s="24" customFormat="1" x14ac:dyDescent="0.25">
      <c r="A90" s="52"/>
      <c r="B90" s="50" t="s">
        <v>130</v>
      </c>
      <c r="C90" s="34" t="s">
        <v>40</v>
      </c>
      <c r="D90" s="29">
        <v>402054.75</v>
      </c>
      <c r="E90" s="29">
        <v>402054.75</v>
      </c>
      <c r="F90" s="29">
        <v>402054.75</v>
      </c>
      <c r="G90" s="29"/>
      <c r="H90" s="29"/>
      <c r="I90" s="29"/>
    </row>
    <row r="91" spans="1:9" ht="31.5" x14ac:dyDescent="0.25">
      <c r="A91" s="48"/>
      <c r="B91" s="49" t="s">
        <v>131</v>
      </c>
      <c r="C91" s="31" t="s">
        <v>41</v>
      </c>
      <c r="D91" s="2">
        <v>366674</v>
      </c>
      <c r="E91" s="2">
        <v>733346</v>
      </c>
      <c r="F91" s="2">
        <v>733346</v>
      </c>
      <c r="G91" s="2"/>
      <c r="H91" s="2"/>
      <c r="I91" s="2"/>
    </row>
    <row r="92" spans="1:9" x14ac:dyDescent="0.25">
      <c r="A92" s="62"/>
      <c r="B92" s="49"/>
      <c r="C92" s="34" t="s">
        <v>181</v>
      </c>
      <c r="D92" s="29">
        <v>2500000</v>
      </c>
      <c r="E92" s="29">
        <v>0</v>
      </c>
      <c r="F92" s="29">
        <v>0</v>
      </c>
      <c r="G92" s="29"/>
      <c r="H92" s="29"/>
      <c r="I92" s="29"/>
    </row>
    <row r="93" spans="1:9" ht="110.25" x14ac:dyDescent="0.25">
      <c r="A93" s="62"/>
      <c r="B93" s="49"/>
      <c r="C93" s="32" t="s">
        <v>182</v>
      </c>
      <c r="D93" s="29">
        <v>1500000</v>
      </c>
      <c r="E93" s="29">
        <v>1500000</v>
      </c>
      <c r="F93" s="29">
        <v>1500000</v>
      </c>
      <c r="G93" s="29"/>
      <c r="H93" s="29"/>
      <c r="I93" s="29"/>
    </row>
    <row r="94" spans="1:9" x14ac:dyDescent="0.25">
      <c r="A94" s="187" t="s">
        <v>9</v>
      </c>
      <c r="B94" s="188"/>
      <c r="C94" s="189"/>
      <c r="D94" s="17">
        <f>SUM(D95:D96)+D97</f>
        <v>4136371</v>
      </c>
      <c r="E94" s="17">
        <f t="shared" ref="E94:F94" si="15">SUM(E95:E96)+E97</f>
        <v>6371</v>
      </c>
      <c r="F94" s="17">
        <f t="shared" si="15"/>
        <v>6371</v>
      </c>
      <c r="G94" s="17"/>
      <c r="H94" s="17"/>
      <c r="I94" s="17"/>
    </row>
    <row r="95" spans="1:9" ht="31.5" x14ac:dyDescent="0.25">
      <c r="A95" s="48"/>
      <c r="B95" s="9" t="s">
        <v>132</v>
      </c>
      <c r="C95" s="31" t="s">
        <v>42</v>
      </c>
      <c r="D95" s="2">
        <v>130000</v>
      </c>
      <c r="E95" s="2">
        <v>0</v>
      </c>
      <c r="F95" s="2">
        <v>0</v>
      </c>
      <c r="G95" s="2"/>
      <c r="H95" s="2"/>
      <c r="I95" s="2"/>
    </row>
    <row r="96" spans="1:9" ht="31.5" x14ac:dyDescent="0.25">
      <c r="A96" s="48"/>
      <c r="B96" s="9" t="s">
        <v>133</v>
      </c>
      <c r="C96" s="31" t="s">
        <v>43</v>
      </c>
      <c r="D96" s="2">
        <v>6371</v>
      </c>
      <c r="E96" s="2">
        <v>6371</v>
      </c>
      <c r="F96" s="2">
        <v>6371</v>
      </c>
      <c r="G96" s="2"/>
      <c r="H96" s="2"/>
      <c r="I96" s="2"/>
    </row>
    <row r="97" spans="1:9" x14ac:dyDescent="0.25">
      <c r="A97" s="59"/>
      <c r="B97" s="9"/>
      <c r="C97" s="4" t="s">
        <v>264</v>
      </c>
      <c r="D97" s="2">
        <f>D98</f>
        <v>4000000</v>
      </c>
      <c r="E97" s="2"/>
      <c r="F97" s="2"/>
      <c r="G97" s="2"/>
      <c r="H97" s="2"/>
      <c r="I97" s="2"/>
    </row>
    <row r="98" spans="1:9" x14ac:dyDescent="0.25">
      <c r="A98" s="59"/>
      <c r="B98" s="9"/>
      <c r="C98" s="72" t="s">
        <v>204</v>
      </c>
      <c r="D98" s="2">
        <v>4000000</v>
      </c>
      <c r="E98" s="2"/>
      <c r="F98" s="2"/>
      <c r="G98" s="2"/>
      <c r="H98" s="2"/>
      <c r="I98" s="2"/>
    </row>
    <row r="99" spans="1:9" x14ac:dyDescent="0.25">
      <c r="A99" s="187" t="s">
        <v>7</v>
      </c>
      <c r="B99" s="188"/>
      <c r="C99" s="189"/>
      <c r="D99" s="17">
        <f>SUM(D100:D105)+D106+D107+D108+D118</f>
        <v>39347351</v>
      </c>
      <c r="E99" s="17">
        <f t="shared" ref="E99:F99" si="16">SUM(E100:E105)+E106+E107+E108+E118</f>
        <v>40992815</v>
      </c>
      <c r="F99" s="17">
        <f t="shared" si="16"/>
        <v>41027780</v>
      </c>
      <c r="G99" s="17"/>
      <c r="H99" s="17"/>
      <c r="I99" s="17"/>
    </row>
    <row r="100" spans="1:9" x14ac:dyDescent="0.25">
      <c r="A100" s="48"/>
      <c r="B100" s="9"/>
      <c r="C100" s="4" t="s">
        <v>49</v>
      </c>
      <c r="D100" s="2">
        <v>990921</v>
      </c>
      <c r="E100" s="2">
        <v>990921</v>
      </c>
      <c r="F100" s="2">
        <v>990921</v>
      </c>
      <c r="G100" s="2"/>
      <c r="H100" s="2"/>
      <c r="I100" s="2"/>
    </row>
    <row r="101" spans="1:9" x14ac:dyDescent="0.25">
      <c r="A101" s="48"/>
      <c r="B101" s="9"/>
      <c r="C101" s="4" t="s">
        <v>44</v>
      </c>
      <c r="D101" s="2">
        <v>917227</v>
      </c>
      <c r="E101" s="2">
        <v>847691</v>
      </c>
      <c r="F101" s="2">
        <v>882656</v>
      </c>
      <c r="G101" s="2"/>
      <c r="H101" s="2"/>
      <c r="I101" s="2"/>
    </row>
    <row r="102" spans="1:9" x14ac:dyDescent="0.25">
      <c r="A102" s="48"/>
      <c r="B102" s="9"/>
      <c r="C102" s="4" t="s">
        <v>78</v>
      </c>
      <c r="D102" s="2">
        <v>28240000</v>
      </c>
      <c r="E102" s="2">
        <v>32450000</v>
      </c>
      <c r="F102" s="2">
        <v>32450000</v>
      </c>
      <c r="G102" s="2"/>
      <c r="H102" s="2"/>
      <c r="I102" s="2"/>
    </row>
    <row r="103" spans="1:9" x14ac:dyDescent="0.25">
      <c r="A103" s="48"/>
      <c r="B103" s="9"/>
      <c r="C103" s="4" t="s">
        <v>79</v>
      </c>
      <c r="D103" s="2">
        <v>400000</v>
      </c>
      <c r="E103" s="2">
        <v>400000</v>
      </c>
      <c r="F103" s="2">
        <v>400000</v>
      </c>
      <c r="G103" s="2"/>
      <c r="H103" s="2"/>
      <c r="I103" s="2"/>
    </row>
    <row r="104" spans="1:9" ht="31.5" x14ac:dyDescent="0.25">
      <c r="A104" s="48"/>
      <c r="B104" s="9"/>
      <c r="C104" s="4" t="s">
        <v>80</v>
      </c>
      <c r="D104" s="2">
        <v>3500000</v>
      </c>
      <c r="E104" s="2">
        <v>1330000</v>
      </c>
      <c r="F104" s="2">
        <v>1330000</v>
      </c>
      <c r="G104" s="2"/>
      <c r="H104" s="2"/>
      <c r="I104" s="2"/>
    </row>
    <row r="105" spans="1:9" x14ac:dyDescent="0.25">
      <c r="A105" s="48"/>
      <c r="B105" s="9"/>
      <c r="C105" s="4" t="s">
        <v>82</v>
      </c>
      <c r="D105" s="2">
        <v>2961203</v>
      </c>
      <c r="E105" s="2">
        <v>2961203</v>
      </c>
      <c r="F105" s="2">
        <v>2961203</v>
      </c>
      <c r="G105" s="2"/>
      <c r="H105" s="2"/>
      <c r="I105" s="2"/>
    </row>
    <row r="106" spans="1:9" x14ac:dyDescent="0.25">
      <c r="A106" s="59"/>
      <c r="B106" s="9"/>
      <c r="C106" s="4" t="s">
        <v>183</v>
      </c>
      <c r="D106" s="2">
        <v>1600000</v>
      </c>
      <c r="E106" s="2">
        <v>1600000</v>
      </c>
      <c r="F106" s="2">
        <v>1600000</v>
      </c>
      <c r="G106" s="2"/>
      <c r="H106" s="2"/>
      <c r="I106" s="2"/>
    </row>
    <row r="107" spans="1:9" ht="31.5" x14ac:dyDescent="0.25">
      <c r="A107" s="59"/>
      <c r="B107" s="9"/>
      <c r="C107" s="4" t="s">
        <v>184</v>
      </c>
      <c r="D107" s="2">
        <v>400000</v>
      </c>
      <c r="E107" s="2">
        <v>400000</v>
      </c>
      <c r="F107" s="2">
        <v>400000</v>
      </c>
      <c r="G107" s="2"/>
      <c r="H107" s="2"/>
      <c r="I107" s="2"/>
    </row>
    <row r="108" spans="1:9" x14ac:dyDescent="0.25">
      <c r="A108" s="59"/>
      <c r="B108" s="9"/>
      <c r="C108" s="4" t="s">
        <v>201</v>
      </c>
      <c r="D108" s="105">
        <f>D109+D110+D111+D112+D113+D114+D115+D116+D117+60000</f>
        <v>325000</v>
      </c>
      <c r="E108" s="2">
        <f t="shared" ref="E108:F108" si="17">E109+E110+E111+E112+E113+E114+E115+E116</f>
        <v>0</v>
      </c>
      <c r="F108" s="2">
        <f t="shared" si="17"/>
        <v>0</v>
      </c>
      <c r="G108" s="105"/>
      <c r="H108" s="2"/>
      <c r="I108" s="2"/>
    </row>
    <row r="109" spans="1:9" x14ac:dyDescent="0.25">
      <c r="A109" s="59"/>
      <c r="B109" s="9"/>
      <c r="C109" s="72" t="s">
        <v>185</v>
      </c>
      <c r="D109" s="61">
        <v>60000</v>
      </c>
      <c r="E109" s="61">
        <v>0</v>
      </c>
      <c r="F109" s="61">
        <v>0</v>
      </c>
      <c r="G109" s="61"/>
      <c r="H109" s="61"/>
      <c r="I109" s="61"/>
    </row>
    <row r="110" spans="1:9" x14ac:dyDescent="0.25">
      <c r="A110" s="59"/>
      <c r="B110" s="9"/>
      <c r="C110" s="72" t="s">
        <v>186</v>
      </c>
      <c r="D110" s="61">
        <v>60000</v>
      </c>
      <c r="E110" s="61">
        <v>0</v>
      </c>
      <c r="F110" s="61">
        <v>0</v>
      </c>
      <c r="G110" s="61"/>
      <c r="H110" s="61"/>
      <c r="I110" s="61"/>
    </row>
    <row r="111" spans="1:9" x14ac:dyDescent="0.25">
      <c r="A111" s="59"/>
      <c r="B111" s="9"/>
      <c r="C111" s="72" t="s">
        <v>187</v>
      </c>
      <c r="D111" s="61">
        <v>15000</v>
      </c>
      <c r="E111" s="61">
        <v>0</v>
      </c>
      <c r="F111" s="61">
        <v>0</v>
      </c>
      <c r="G111" s="61"/>
      <c r="H111" s="61"/>
      <c r="I111" s="61"/>
    </row>
    <row r="112" spans="1:9" x14ac:dyDescent="0.25">
      <c r="A112" s="59"/>
      <c r="B112" s="9"/>
      <c r="C112" s="72" t="s">
        <v>188</v>
      </c>
      <c r="D112" s="61">
        <v>15000</v>
      </c>
      <c r="E112" s="61">
        <v>0</v>
      </c>
      <c r="F112" s="61">
        <v>0</v>
      </c>
      <c r="G112" s="61"/>
      <c r="H112" s="61"/>
      <c r="I112" s="61"/>
    </row>
    <row r="113" spans="1:9" x14ac:dyDescent="0.25">
      <c r="A113" s="59"/>
      <c r="B113" s="9"/>
      <c r="C113" s="72" t="s">
        <v>189</v>
      </c>
      <c r="D113" s="61">
        <v>15000</v>
      </c>
      <c r="E113" s="61">
        <v>0</v>
      </c>
      <c r="F113" s="61">
        <v>0</v>
      </c>
      <c r="G113" s="61"/>
      <c r="H113" s="61"/>
      <c r="I113" s="61"/>
    </row>
    <row r="114" spans="1:9" x14ac:dyDescent="0.25">
      <c r="A114" s="59"/>
      <c r="B114" s="9"/>
      <c r="C114" s="72" t="s">
        <v>190</v>
      </c>
      <c r="D114" s="61">
        <v>20000</v>
      </c>
      <c r="E114" s="61">
        <v>0</v>
      </c>
      <c r="F114" s="61">
        <v>0</v>
      </c>
      <c r="G114" s="61"/>
      <c r="H114" s="61"/>
      <c r="I114" s="61"/>
    </row>
    <row r="115" spans="1:9" x14ac:dyDescent="0.25">
      <c r="A115" s="59"/>
      <c r="B115" s="9"/>
      <c r="C115" s="72" t="s">
        <v>191</v>
      </c>
      <c r="D115" s="61">
        <v>10000</v>
      </c>
      <c r="E115" s="61">
        <v>0</v>
      </c>
      <c r="F115" s="61">
        <v>0</v>
      </c>
      <c r="G115" s="61"/>
      <c r="H115" s="61"/>
      <c r="I115" s="61"/>
    </row>
    <row r="116" spans="1:9" x14ac:dyDescent="0.25">
      <c r="A116" s="59"/>
      <c r="B116" s="9"/>
      <c r="C116" s="72" t="s">
        <v>192</v>
      </c>
      <c r="D116" s="61">
        <v>10000</v>
      </c>
      <c r="E116" s="61">
        <v>0</v>
      </c>
      <c r="F116" s="61">
        <v>0</v>
      </c>
      <c r="G116" s="61"/>
      <c r="H116" s="61"/>
      <c r="I116" s="61"/>
    </row>
    <row r="117" spans="1:9" x14ac:dyDescent="0.25">
      <c r="A117" s="59"/>
      <c r="B117" s="9"/>
      <c r="C117" s="72" t="s">
        <v>193</v>
      </c>
      <c r="D117" s="61">
        <v>60000</v>
      </c>
      <c r="E117" s="2">
        <v>0</v>
      </c>
      <c r="F117" s="2">
        <v>0</v>
      </c>
      <c r="G117" s="61"/>
      <c r="H117" s="2"/>
      <c r="I117" s="2"/>
    </row>
    <row r="118" spans="1:9" x14ac:dyDescent="0.25">
      <c r="A118" s="103"/>
      <c r="B118" s="9"/>
      <c r="C118" s="4" t="s">
        <v>265</v>
      </c>
      <c r="D118" s="2">
        <v>13000</v>
      </c>
      <c r="E118" s="2">
        <v>13000</v>
      </c>
      <c r="F118" s="2">
        <v>13000</v>
      </c>
      <c r="G118" s="2"/>
      <c r="H118" s="2"/>
      <c r="I118" s="2"/>
    </row>
    <row r="119" spans="1:9" x14ac:dyDescent="0.25">
      <c r="A119" s="187" t="s">
        <v>16</v>
      </c>
      <c r="B119" s="188"/>
      <c r="C119" s="189"/>
      <c r="D119" s="17">
        <f>SUM(D120:D126)+D127+D130+D131+D132+D133+D134+D135+D136</f>
        <v>4952225.5</v>
      </c>
      <c r="E119" s="17">
        <f t="shared" ref="E119:F119" si="18">SUM(E120:E126)+E127+E130+E131+E132+E133+E134+E135+E136</f>
        <v>2585538.5</v>
      </c>
      <c r="F119" s="17">
        <f t="shared" si="18"/>
        <v>2587989</v>
      </c>
      <c r="G119" s="17"/>
      <c r="H119" s="17"/>
      <c r="I119" s="17"/>
    </row>
    <row r="120" spans="1:9" s="35" customFormat="1" x14ac:dyDescent="0.25">
      <c r="A120" s="57"/>
      <c r="B120" s="50" t="s">
        <v>134</v>
      </c>
      <c r="C120" s="37" t="s">
        <v>45</v>
      </c>
      <c r="D120" s="36">
        <v>848587.5</v>
      </c>
      <c r="E120" s="36">
        <v>848587.5</v>
      </c>
      <c r="F120" s="36">
        <v>848587.5</v>
      </c>
      <c r="G120" s="36"/>
      <c r="H120" s="36"/>
      <c r="I120" s="36"/>
    </row>
    <row r="121" spans="1:9" s="35" customFormat="1" x14ac:dyDescent="0.25">
      <c r="A121" s="57"/>
      <c r="B121" s="50" t="s">
        <v>135</v>
      </c>
      <c r="C121" s="37" t="s">
        <v>46</v>
      </c>
      <c r="D121" s="36">
        <v>202377</v>
      </c>
      <c r="E121" s="36">
        <v>186560</v>
      </c>
      <c r="F121" s="36">
        <v>186560</v>
      </c>
      <c r="G121" s="36"/>
      <c r="H121" s="36"/>
      <c r="I121" s="36"/>
    </row>
    <row r="122" spans="1:9" s="35" customFormat="1" ht="31.5" customHeight="1" x14ac:dyDescent="0.25">
      <c r="A122" s="52"/>
      <c r="B122" s="50" t="s">
        <v>136</v>
      </c>
      <c r="C122" s="37" t="s">
        <v>137</v>
      </c>
      <c r="D122" s="36">
        <v>5157</v>
      </c>
      <c r="E122" s="36">
        <v>6657</v>
      </c>
      <c r="F122" s="36">
        <v>6657</v>
      </c>
      <c r="G122" s="36"/>
      <c r="H122" s="36"/>
      <c r="I122" s="36"/>
    </row>
    <row r="123" spans="1:9" s="35" customFormat="1" x14ac:dyDescent="0.25">
      <c r="A123" s="57"/>
      <c r="B123" s="50" t="s">
        <v>138</v>
      </c>
      <c r="C123" s="37" t="s">
        <v>47</v>
      </c>
      <c r="D123" s="36">
        <v>3000</v>
      </c>
      <c r="E123" s="36">
        <v>3000</v>
      </c>
      <c r="F123" s="36">
        <v>3000</v>
      </c>
      <c r="G123" s="36"/>
      <c r="H123" s="36"/>
      <c r="I123" s="36"/>
    </row>
    <row r="124" spans="1:9" s="35" customFormat="1" x14ac:dyDescent="0.25">
      <c r="A124" s="57"/>
      <c r="B124" s="50" t="s">
        <v>139</v>
      </c>
      <c r="C124" s="37" t="s">
        <v>140</v>
      </c>
      <c r="D124" s="36">
        <v>1059022</v>
      </c>
      <c r="E124" s="36">
        <v>540734</v>
      </c>
      <c r="F124" s="36">
        <v>543184.5</v>
      </c>
      <c r="G124" s="36"/>
      <c r="H124" s="36"/>
      <c r="I124" s="36"/>
    </row>
    <row r="125" spans="1:9" s="35" customFormat="1" x14ac:dyDescent="0.25">
      <c r="A125" s="57"/>
      <c r="B125" s="50" t="s">
        <v>110</v>
      </c>
      <c r="C125" s="37" t="s">
        <v>59</v>
      </c>
      <c r="D125" s="36">
        <v>211237</v>
      </c>
      <c r="E125" s="36">
        <v>0</v>
      </c>
      <c r="F125" s="36">
        <v>0</v>
      </c>
      <c r="G125" s="36"/>
      <c r="H125" s="36"/>
      <c r="I125" s="36"/>
    </row>
    <row r="126" spans="1:9" s="35" customFormat="1" ht="31.5" x14ac:dyDescent="0.25">
      <c r="A126" s="57"/>
      <c r="B126" s="50" t="s">
        <v>141</v>
      </c>
      <c r="C126" s="37" t="s">
        <v>88</v>
      </c>
      <c r="D126" s="36">
        <v>78360</v>
      </c>
      <c r="E126" s="36">
        <v>0</v>
      </c>
      <c r="F126" s="36">
        <v>0</v>
      </c>
      <c r="G126" s="36"/>
      <c r="H126" s="36"/>
      <c r="I126" s="36"/>
    </row>
    <row r="127" spans="1:9" s="35" customFormat="1" x14ac:dyDescent="0.25">
      <c r="A127" s="73"/>
      <c r="B127" s="50"/>
      <c r="C127" s="37" t="s">
        <v>201</v>
      </c>
      <c r="D127" s="36">
        <f>D128+D129</f>
        <v>65000</v>
      </c>
      <c r="E127" s="36"/>
      <c r="F127" s="36"/>
      <c r="G127" s="36"/>
      <c r="H127" s="36"/>
      <c r="I127" s="36"/>
    </row>
    <row r="128" spans="1:9" s="35" customFormat="1" x14ac:dyDescent="0.25">
      <c r="A128" s="73"/>
      <c r="B128" s="50"/>
      <c r="C128" s="74" t="s">
        <v>194</v>
      </c>
      <c r="D128" s="67">
        <v>60000</v>
      </c>
      <c r="E128" s="36"/>
      <c r="F128" s="36"/>
      <c r="G128" s="67"/>
      <c r="H128" s="36"/>
      <c r="I128" s="36"/>
    </row>
    <row r="129" spans="1:12" s="35" customFormat="1" x14ac:dyDescent="0.25">
      <c r="A129" s="73"/>
      <c r="B129" s="50"/>
      <c r="C129" s="74" t="s">
        <v>195</v>
      </c>
      <c r="D129" s="67">
        <v>5000</v>
      </c>
      <c r="E129" s="36"/>
      <c r="F129" s="36"/>
      <c r="G129" s="67"/>
      <c r="H129" s="36"/>
      <c r="I129" s="36"/>
    </row>
    <row r="130" spans="1:12" s="35" customFormat="1" x14ac:dyDescent="0.25">
      <c r="A130" s="73"/>
      <c r="B130" s="50"/>
      <c r="C130" s="37" t="s">
        <v>196</v>
      </c>
      <c r="D130" s="36">
        <v>1053455</v>
      </c>
      <c r="E130" s="36"/>
      <c r="F130" s="36"/>
      <c r="G130" s="36"/>
      <c r="H130" s="36"/>
      <c r="I130" s="36"/>
    </row>
    <row r="131" spans="1:12" s="35" customFormat="1" x14ac:dyDescent="0.25">
      <c r="A131" s="73"/>
      <c r="B131" s="50"/>
      <c r="C131" s="30" t="s">
        <v>197</v>
      </c>
      <c r="D131" s="36">
        <v>15000</v>
      </c>
      <c r="E131" s="36"/>
      <c r="F131" s="36"/>
      <c r="G131" s="36"/>
      <c r="H131" s="36"/>
      <c r="I131" s="36"/>
    </row>
    <row r="132" spans="1:12" s="35" customFormat="1" x14ac:dyDescent="0.25">
      <c r="A132" s="73"/>
      <c r="B132" s="50"/>
      <c r="C132" s="37" t="s">
        <v>198</v>
      </c>
      <c r="D132" s="36">
        <v>160000</v>
      </c>
      <c r="E132" s="36"/>
      <c r="F132" s="36"/>
      <c r="G132" s="36"/>
      <c r="H132" s="36"/>
      <c r="I132" s="36"/>
    </row>
    <row r="133" spans="1:12" s="35" customFormat="1" x14ac:dyDescent="0.25">
      <c r="A133" s="73"/>
      <c r="B133" s="50"/>
      <c r="C133" s="37" t="s">
        <v>199</v>
      </c>
      <c r="D133" s="36">
        <v>64955</v>
      </c>
      <c r="E133" s="36"/>
      <c r="F133" s="36"/>
      <c r="G133" s="36"/>
      <c r="H133" s="36"/>
      <c r="I133" s="36"/>
    </row>
    <row r="134" spans="1:12" s="35" customFormat="1" x14ac:dyDescent="0.25">
      <c r="A134" s="73"/>
      <c r="B134" s="50"/>
      <c r="C134" s="37" t="s">
        <v>200</v>
      </c>
      <c r="D134" s="36">
        <v>136075</v>
      </c>
      <c r="E134" s="36"/>
      <c r="F134" s="36"/>
      <c r="G134" s="36"/>
      <c r="H134" s="36"/>
      <c r="I134" s="36"/>
    </row>
    <row r="135" spans="1:12" s="35" customFormat="1" x14ac:dyDescent="0.25">
      <c r="A135" s="99"/>
      <c r="B135" s="50"/>
      <c r="C135" s="37" t="s">
        <v>250</v>
      </c>
      <c r="D135" s="106">
        <v>1000000</v>
      </c>
      <c r="E135" s="106">
        <v>1000000</v>
      </c>
      <c r="F135" s="106">
        <v>1000000</v>
      </c>
      <c r="G135" s="106"/>
      <c r="H135" s="106"/>
      <c r="I135" s="106"/>
    </row>
    <row r="136" spans="1:12" s="35" customFormat="1" ht="31.5" x14ac:dyDescent="0.25">
      <c r="A136" s="99"/>
      <c r="B136" s="50"/>
      <c r="C136" s="34" t="s">
        <v>266</v>
      </c>
      <c r="D136" s="106">
        <v>50000</v>
      </c>
      <c r="E136" s="106"/>
      <c r="F136" s="106"/>
      <c r="G136" s="106"/>
      <c r="H136" s="106"/>
      <c r="I136" s="106"/>
    </row>
    <row r="137" spans="1:12" s="35" customFormat="1" x14ac:dyDescent="0.25">
      <c r="A137" s="193" t="s">
        <v>223</v>
      </c>
      <c r="B137" s="194"/>
      <c r="C137" s="195"/>
      <c r="D137" s="132">
        <f>D138+D139</f>
        <v>231885</v>
      </c>
      <c r="E137" s="132">
        <f t="shared" ref="E137:F137" si="19">E138+E139</f>
        <v>231885</v>
      </c>
      <c r="F137" s="132">
        <f t="shared" si="19"/>
        <v>2922753.8597999997</v>
      </c>
      <c r="G137" s="132"/>
      <c r="H137" s="132"/>
      <c r="I137" s="132"/>
    </row>
    <row r="138" spans="1:12" s="35" customFormat="1" x14ac:dyDescent="0.25">
      <c r="A138" s="79"/>
      <c r="B138" s="136" t="s">
        <v>286</v>
      </c>
      <c r="C138" s="37" t="s">
        <v>48</v>
      </c>
      <c r="D138" s="36">
        <v>231885</v>
      </c>
      <c r="E138" s="36">
        <v>231885</v>
      </c>
      <c r="F138" s="36">
        <v>231885</v>
      </c>
      <c r="G138" s="36"/>
      <c r="H138" s="36"/>
      <c r="I138" s="36"/>
    </row>
    <row r="139" spans="1:12" s="35" customFormat="1" x14ac:dyDescent="0.25">
      <c r="A139" s="28"/>
      <c r="B139" s="28" t="s">
        <v>257</v>
      </c>
      <c r="C139" s="78" t="s">
        <v>287</v>
      </c>
      <c r="D139" s="100">
        <v>0</v>
      </c>
      <c r="E139" s="100">
        <v>0</v>
      </c>
      <c r="F139" s="100">
        <v>2690868.8597999997</v>
      </c>
      <c r="G139" s="100"/>
      <c r="H139" s="100"/>
      <c r="I139" s="100"/>
    </row>
    <row r="140" spans="1:12" x14ac:dyDescent="0.25">
      <c r="A140" s="187" t="s">
        <v>14</v>
      </c>
      <c r="B140" s="188"/>
      <c r="C140" s="189"/>
      <c r="D140" s="17">
        <f>D141+D142+D143+D144+D145+D146+D147</f>
        <v>4169650</v>
      </c>
      <c r="E140" s="17">
        <f t="shared" ref="E140:F140" si="20">E141+E142+E143+E144+E145+E146+E147</f>
        <v>1500000</v>
      </c>
      <c r="F140" s="17">
        <f t="shared" si="20"/>
        <v>1500000</v>
      </c>
      <c r="G140" s="17"/>
      <c r="H140" s="17"/>
      <c r="I140" s="17"/>
    </row>
    <row r="141" spans="1:12" x14ac:dyDescent="0.25">
      <c r="A141" s="48">
        <f>A126+1</f>
        <v>1</v>
      </c>
      <c r="B141" s="9" t="s">
        <v>142</v>
      </c>
      <c r="C141" s="4" t="s">
        <v>50</v>
      </c>
      <c r="D141" s="105">
        <f>1550000-50000</f>
        <v>1500000</v>
      </c>
      <c r="E141" s="105">
        <f>1550000-50000</f>
        <v>1500000</v>
      </c>
      <c r="F141" s="105">
        <f>1550000-50000</f>
        <v>1500000</v>
      </c>
      <c r="G141" s="105"/>
      <c r="H141" s="105"/>
      <c r="I141" s="105"/>
      <c r="J141" s="112"/>
      <c r="K141" s="112"/>
      <c r="L141" s="112"/>
    </row>
    <row r="142" spans="1:12" x14ac:dyDescent="0.25">
      <c r="A142" s="59"/>
      <c r="B142" s="9"/>
      <c r="C142" s="25" t="s">
        <v>202</v>
      </c>
      <c r="D142" s="29">
        <v>332000</v>
      </c>
      <c r="E142" s="2"/>
      <c r="F142" s="2"/>
      <c r="G142" s="29"/>
      <c r="H142" s="2"/>
      <c r="I142" s="2"/>
    </row>
    <row r="143" spans="1:12" x14ac:dyDescent="0.25">
      <c r="A143" s="59"/>
      <c r="B143" s="9"/>
      <c r="C143" s="25" t="s">
        <v>203</v>
      </c>
      <c r="D143" s="29">
        <v>120000</v>
      </c>
      <c r="E143" s="2"/>
      <c r="F143" s="2"/>
      <c r="G143" s="29"/>
      <c r="H143" s="2"/>
      <c r="I143" s="2"/>
    </row>
    <row r="144" spans="1:12" x14ac:dyDescent="0.25">
      <c r="A144" s="62"/>
      <c r="B144" s="9"/>
      <c r="C144" s="102" t="s">
        <v>158</v>
      </c>
      <c r="D144" s="29">
        <v>800000</v>
      </c>
      <c r="E144" s="29"/>
      <c r="F144" s="29"/>
      <c r="G144" s="29"/>
      <c r="H144" s="29"/>
      <c r="I144" s="29"/>
    </row>
    <row r="145" spans="1:9" x14ac:dyDescent="0.25">
      <c r="A145" s="103"/>
      <c r="B145" s="9"/>
      <c r="C145" s="107" t="s">
        <v>267</v>
      </c>
      <c r="D145" s="29">
        <v>900000</v>
      </c>
      <c r="E145" s="29"/>
      <c r="F145" s="29"/>
      <c r="G145" s="29"/>
      <c r="H145" s="29"/>
      <c r="I145" s="29"/>
    </row>
    <row r="146" spans="1:9" ht="31.5" x14ac:dyDescent="0.25">
      <c r="A146" s="104"/>
      <c r="B146" s="9"/>
      <c r="C146" s="108" t="s">
        <v>268</v>
      </c>
      <c r="D146" s="105">
        <v>425699</v>
      </c>
      <c r="E146" s="105">
        <v>0</v>
      </c>
      <c r="F146" s="105">
        <v>0</v>
      </c>
      <c r="G146" s="105"/>
      <c r="H146" s="105"/>
      <c r="I146" s="105"/>
    </row>
    <row r="147" spans="1:9" x14ac:dyDescent="0.25">
      <c r="A147" s="104"/>
      <c r="B147" s="9"/>
      <c r="C147" s="109" t="s">
        <v>269</v>
      </c>
      <c r="D147" s="105">
        <v>91951</v>
      </c>
      <c r="E147" s="105">
        <v>0</v>
      </c>
      <c r="F147" s="105">
        <v>0</v>
      </c>
      <c r="G147" s="105"/>
      <c r="H147" s="105"/>
      <c r="I147" s="105"/>
    </row>
    <row r="148" spans="1:9" x14ac:dyDescent="0.25">
      <c r="A148" s="187" t="s">
        <v>15</v>
      </c>
      <c r="B148" s="188"/>
      <c r="C148" s="189"/>
      <c r="D148" s="17">
        <f>SUM(D149:D156)+D157+D169+D173+D174+D175</f>
        <v>6706898</v>
      </c>
      <c r="E148" s="17">
        <f>SUM(E149:E156)+E157+E169+E173+E174+E175</f>
        <v>4421583</v>
      </c>
      <c r="F148" s="17">
        <f>SUM(F149:F156)+F157+F169+F173+F174+F175</f>
        <v>5850962</v>
      </c>
      <c r="G148" s="17"/>
      <c r="H148" s="17"/>
      <c r="I148" s="17"/>
    </row>
    <row r="149" spans="1:9" x14ac:dyDescent="0.25">
      <c r="A149" s="48">
        <f>A141+1</f>
        <v>2</v>
      </c>
      <c r="B149" s="9" t="s">
        <v>143</v>
      </c>
      <c r="C149" s="38" t="s">
        <v>144</v>
      </c>
      <c r="D149" s="2">
        <v>758250</v>
      </c>
      <c r="E149" s="2">
        <v>758250</v>
      </c>
      <c r="F149" s="2">
        <v>758250</v>
      </c>
      <c r="G149" s="2"/>
      <c r="H149" s="2"/>
      <c r="I149" s="2"/>
    </row>
    <row r="150" spans="1:9" x14ac:dyDescent="0.25">
      <c r="A150" s="48">
        <f>A149+1</f>
        <v>3</v>
      </c>
      <c r="B150" s="9" t="s">
        <v>145</v>
      </c>
      <c r="C150" s="38" t="s">
        <v>51</v>
      </c>
      <c r="D150" s="2">
        <v>513277</v>
      </c>
      <c r="E150" s="2">
        <v>513277</v>
      </c>
      <c r="F150" s="2">
        <v>513277</v>
      </c>
      <c r="G150" s="2"/>
      <c r="H150" s="2"/>
      <c r="I150" s="2"/>
    </row>
    <row r="151" spans="1:9" x14ac:dyDescent="0.25">
      <c r="A151" s="48">
        <f t="shared" ref="A151" si="21">A150+1</f>
        <v>4</v>
      </c>
      <c r="B151" s="9" t="s">
        <v>146</v>
      </c>
      <c r="C151" s="38" t="s">
        <v>147</v>
      </c>
      <c r="D151" s="2">
        <v>270621</v>
      </c>
      <c r="E151" s="2">
        <v>270621</v>
      </c>
      <c r="F151" s="2">
        <v>200000</v>
      </c>
      <c r="G151" s="2"/>
      <c r="H151" s="2"/>
      <c r="I151" s="2"/>
    </row>
    <row r="152" spans="1:9" x14ac:dyDescent="0.25">
      <c r="A152" s="48">
        <f>A151+1</f>
        <v>5</v>
      </c>
      <c r="B152" s="9" t="s">
        <v>148</v>
      </c>
      <c r="C152" s="38" t="s">
        <v>149</v>
      </c>
      <c r="D152" s="2">
        <v>700000</v>
      </c>
      <c r="E152" s="2">
        <v>700000</v>
      </c>
      <c r="F152" s="2">
        <v>700000</v>
      </c>
      <c r="G152" s="2"/>
      <c r="H152" s="2"/>
      <c r="I152" s="2"/>
    </row>
    <row r="153" spans="1:9" x14ac:dyDescent="0.25">
      <c r="A153" s="48">
        <f t="shared" ref="A153:A156" si="22">A152+1</f>
        <v>6</v>
      </c>
      <c r="B153" s="9" t="s">
        <v>150</v>
      </c>
      <c r="C153" s="38" t="s">
        <v>52</v>
      </c>
      <c r="D153" s="2">
        <v>500000</v>
      </c>
      <c r="E153" s="2">
        <v>500000</v>
      </c>
      <c r="F153" s="2">
        <v>500000</v>
      </c>
      <c r="G153" s="2"/>
      <c r="H153" s="2"/>
      <c r="I153" s="2"/>
    </row>
    <row r="154" spans="1:9" x14ac:dyDescent="0.25">
      <c r="A154" s="48">
        <f t="shared" si="22"/>
        <v>7</v>
      </c>
      <c r="B154" s="9" t="s">
        <v>151</v>
      </c>
      <c r="C154" s="38" t="s">
        <v>152</v>
      </c>
      <c r="D154" s="2">
        <v>1000000</v>
      </c>
      <c r="E154" s="105">
        <v>0</v>
      </c>
      <c r="F154" s="105">
        <v>500000</v>
      </c>
      <c r="G154" s="2"/>
      <c r="H154" s="105"/>
      <c r="I154" s="105"/>
    </row>
    <row r="155" spans="1:9" x14ac:dyDescent="0.25">
      <c r="A155" s="48">
        <f t="shared" si="22"/>
        <v>8</v>
      </c>
      <c r="B155" s="9" t="s">
        <v>153</v>
      </c>
      <c r="C155" s="39" t="s">
        <v>53</v>
      </c>
      <c r="D155" s="5">
        <v>394750</v>
      </c>
      <c r="E155" s="5">
        <v>789435</v>
      </c>
      <c r="F155" s="5">
        <v>789435</v>
      </c>
      <c r="G155" s="5"/>
      <c r="H155" s="5"/>
      <c r="I155" s="5"/>
    </row>
    <row r="156" spans="1:9" x14ac:dyDescent="0.25">
      <c r="A156" s="48">
        <f t="shared" si="22"/>
        <v>9</v>
      </c>
      <c r="B156" s="9" t="s">
        <v>154</v>
      </c>
      <c r="C156" s="40" t="s">
        <v>155</v>
      </c>
      <c r="D156" s="5">
        <v>500000</v>
      </c>
      <c r="E156" s="5">
        <v>0</v>
      </c>
      <c r="F156" s="5">
        <v>0</v>
      </c>
      <c r="G156" s="5"/>
      <c r="H156" s="5"/>
      <c r="I156" s="5"/>
    </row>
    <row r="157" spans="1:9" ht="31.5" x14ac:dyDescent="0.25">
      <c r="A157" s="62"/>
      <c r="B157" s="9"/>
      <c r="C157" s="38" t="s">
        <v>248</v>
      </c>
      <c r="D157" s="2">
        <f>280000+D162</f>
        <v>820000</v>
      </c>
      <c r="E157" s="2">
        <f>E162</f>
        <v>140000</v>
      </c>
      <c r="F157" s="2">
        <f>F162</f>
        <v>140000</v>
      </c>
      <c r="G157" s="2"/>
      <c r="H157" s="2"/>
      <c r="I157" s="2"/>
    </row>
    <row r="158" spans="1:9" x14ac:dyDescent="0.25">
      <c r="A158" s="62"/>
      <c r="B158" s="9"/>
      <c r="C158" s="75" t="s">
        <v>205</v>
      </c>
      <c r="D158" s="61">
        <v>60000</v>
      </c>
      <c r="E158" s="5"/>
      <c r="F158" s="5"/>
      <c r="G158" s="61"/>
      <c r="H158" s="5"/>
      <c r="I158" s="5"/>
    </row>
    <row r="159" spans="1:9" x14ac:dyDescent="0.25">
      <c r="A159" s="62"/>
      <c r="B159" s="9"/>
      <c r="C159" s="75" t="s">
        <v>206</v>
      </c>
      <c r="D159" s="61">
        <v>180000</v>
      </c>
      <c r="E159" s="5"/>
      <c r="F159" s="5"/>
      <c r="G159" s="61"/>
      <c r="H159" s="5"/>
      <c r="I159" s="5"/>
    </row>
    <row r="160" spans="1:9" x14ac:dyDescent="0.25">
      <c r="A160" s="62"/>
      <c r="B160" s="9"/>
      <c r="C160" s="75" t="s">
        <v>207</v>
      </c>
      <c r="D160" s="61">
        <v>20000</v>
      </c>
      <c r="E160" s="5"/>
      <c r="F160" s="5"/>
      <c r="G160" s="61"/>
      <c r="H160" s="5"/>
      <c r="I160" s="5"/>
    </row>
    <row r="161" spans="1:9" x14ac:dyDescent="0.25">
      <c r="A161" s="62"/>
      <c r="B161" s="9"/>
      <c r="C161" s="75" t="s">
        <v>208</v>
      </c>
      <c r="D161" s="61">
        <v>20000</v>
      </c>
      <c r="E161" s="5"/>
      <c r="F161" s="5"/>
      <c r="G161" s="61"/>
      <c r="H161" s="5"/>
      <c r="I161" s="5"/>
    </row>
    <row r="162" spans="1:9" x14ac:dyDescent="0.25">
      <c r="A162" s="62"/>
      <c r="B162" s="9"/>
      <c r="C162" s="98" t="s">
        <v>209</v>
      </c>
      <c r="D162" s="2">
        <f>D163+D164+D165+D166+D167+D168</f>
        <v>540000</v>
      </c>
      <c r="E162" s="2">
        <f t="shared" ref="E162:F162" si="23">E163+E164+E165+E166+E167+E168</f>
        <v>140000</v>
      </c>
      <c r="F162" s="2">
        <f t="shared" si="23"/>
        <v>140000</v>
      </c>
      <c r="G162" s="2"/>
      <c r="H162" s="2"/>
      <c r="I162" s="2"/>
    </row>
    <row r="163" spans="1:9" x14ac:dyDescent="0.25">
      <c r="A163" s="62"/>
      <c r="B163" s="9"/>
      <c r="C163" s="75" t="s">
        <v>210</v>
      </c>
      <c r="D163" s="61">
        <v>100000</v>
      </c>
      <c r="E163" s="5"/>
      <c r="F163" s="5"/>
      <c r="G163" s="61"/>
      <c r="H163" s="5"/>
      <c r="I163" s="5"/>
    </row>
    <row r="164" spans="1:9" x14ac:dyDescent="0.25">
      <c r="A164" s="62"/>
      <c r="B164" s="9"/>
      <c r="C164" s="75" t="s">
        <v>211</v>
      </c>
      <c r="D164" s="61">
        <v>140000</v>
      </c>
      <c r="E164" s="105">
        <v>140000</v>
      </c>
      <c r="F164" s="105">
        <v>140000</v>
      </c>
      <c r="G164" s="61"/>
      <c r="H164" s="105"/>
      <c r="I164" s="105"/>
    </row>
    <row r="165" spans="1:9" ht="31.5" x14ac:dyDescent="0.25">
      <c r="A165" s="62"/>
      <c r="B165" s="9"/>
      <c r="C165" s="75" t="s">
        <v>212</v>
      </c>
      <c r="D165" s="61">
        <v>120000</v>
      </c>
      <c r="E165" s="5"/>
      <c r="F165" s="5"/>
      <c r="G165" s="61"/>
      <c r="H165" s="5"/>
      <c r="I165" s="5"/>
    </row>
    <row r="166" spans="1:9" x14ac:dyDescent="0.25">
      <c r="A166" s="62"/>
      <c r="B166" s="9"/>
      <c r="C166" s="75" t="s">
        <v>213</v>
      </c>
      <c r="D166" s="61">
        <v>100000</v>
      </c>
      <c r="E166" s="5"/>
      <c r="F166" s="5"/>
      <c r="G166" s="61"/>
      <c r="H166" s="5"/>
      <c r="I166" s="5"/>
    </row>
    <row r="167" spans="1:9" x14ac:dyDescent="0.25">
      <c r="A167" s="62"/>
      <c r="B167" s="9"/>
      <c r="C167" s="75" t="s">
        <v>214</v>
      </c>
      <c r="D167" s="61">
        <v>60000</v>
      </c>
      <c r="E167" s="5"/>
      <c r="F167" s="5"/>
      <c r="G167" s="61"/>
      <c r="H167" s="5"/>
      <c r="I167" s="5"/>
    </row>
    <row r="168" spans="1:9" x14ac:dyDescent="0.25">
      <c r="A168" s="62"/>
      <c r="B168" s="9"/>
      <c r="C168" s="75" t="s">
        <v>215</v>
      </c>
      <c r="D168" s="61">
        <v>20000</v>
      </c>
      <c r="E168" s="5"/>
      <c r="F168" s="5"/>
      <c r="G168" s="61"/>
      <c r="H168" s="5"/>
      <c r="I168" s="5"/>
    </row>
    <row r="169" spans="1:9" x14ac:dyDescent="0.25">
      <c r="A169" s="62"/>
      <c r="B169" s="9"/>
      <c r="C169" s="38" t="s">
        <v>216</v>
      </c>
      <c r="D169" s="2">
        <f>D170+D171+D172</f>
        <v>1000000</v>
      </c>
      <c r="E169" s="105">
        <v>0</v>
      </c>
      <c r="F169" s="105">
        <v>500000</v>
      </c>
      <c r="G169" s="2"/>
      <c r="H169" s="105"/>
      <c r="I169" s="105"/>
    </row>
    <row r="170" spans="1:9" x14ac:dyDescent="0.25">
      <c r="A170" s="62"/>
      <c r="B170" s="9"/>
      <c r="C170" s="75" t="s">
        <v>217</v>
      </c>
      <c r="D170" s="61">
        <v>500000</v>
      </c>
      <c r="E170" s="5"/>
      <c r="F170" s="5"/>
      <c r="G170" s="61"/>
      <c r="H170" s="5"/>
      <c r="I170" s="5"/>
    </row>
    <row r="171" spans="1:9" x14ac:dyDescent="0.25">
      <c r="A171" s="62"/>
      <c r="B171" s="9"/>
      <c r="C171" s="75" t="s">
        <v>218</v>
      </c>
      <c r="D171" s="61">
        <v>450000</v>
      </c>
      <c r="E171" s="5"/>
      <c r="F171" s="5"/>
      <c r="G171" s="61"/>
      <c r="H171" s="5"/>
      <c r="I171" s="5"/>
    </row>
    <row r="172" spans="1:9" x14ac:dyDescent="0.25">
      <c r="A172" s="62"/>
      <c r="B172" s="9"/>
      <c r="C172" s="75" t="s">
        <v>219</v>
      </c>
      <c r="D172" s="61">
        <v>50000</v>
      </c>
      <c r="E172" s="5"/>
      <c r="F172" s="5"/>
      <c r="G172" s="61"/>
      <c r="H172" s="5"/>
      <c r="I172" s="5"/>
    </row>
    <row r="173" spans="1:9" x14ac:dyDescent="0.25">
      <c r="A173" s="104"/>
      <c r="B173" s="9"/>
      <c r="C173" s="32" t="s">
        <v>270</v>
      </c>
      <c r="D173" s="105">
        <v>250000</v>
      </c>
      <c r="E173" s="105">
        <v>250000</v>
      </c>
      <c r="F173" s="105">
        <v>250000</v>
      </c>
      <c r="G173" s="105"/>
      <c r="H173" s="105"/>
      <c r="I173" s="105"/>
    </row>
    <row r="174" spans="1:9" x14ac:dyDescent="0.25">
      <c r="A174" s="104"/>
      <c r="B174" s="9"/>
      <c r="C174" s="32" t="s">
        <v>271</v>
      </c>
      <c r="D174" s="105">
        <v>0</v>
      </c>
      <c r="E174" s="105">
        <v>500000</v>
      </c>
      <c r="F174" s="105">
        <v>500000</v>
      </c>
      <c r="G174" s="105"/>
      <c r="H174" s="105"/>
      <c r="I174" s="105"/>
    </row>
    <row r="175" spans="1:9" x14ac:dyDescent="0.25">
      <c r="A175" s="104"/>
      <c r="B175" s="9"/>
      <c r="C175" s="32" t="s">
        <v>272</v>
      </c>
      <c r="D175" s="110">
        <v>0</v>
      </c>
      <c r="E175" s="105">
        <v>0</v>
      </c>
      <c r="F175" s="105">
        <v>500000</v>
      </c>
      <c r="G175" s="110"/>
      <c r="H175" s="105"/>
      <c r="I175" s="105"/>
    </row>
    <row r="176" spans="1:9" x14ac:dyDescent="0.25">
      <c r="A176" s="193" t="s">
        <v>224</v>
      </c>
      <c r="B176" s="194"/>
      <c r="C176" s="195"/>
      <c r="D176" s="132">
        <f>D177</f>
        <v>308975</v>
      </c>
      <c r="E176" s="132">
        <f t="shared" ref="E176:F176" si="24">E177</f>
        <v>308975</v>
      </c>
      <c r="F176" s="132">
        <f t="shared" si="24"/>
        <v>308975</v>
      </c>
      <c r="G176" s="132"/>
      <c r="H176" s="132"/>
      <c r="I176" s="132"/>
    </row>
    <row r="177" spans="1:9" ht="31.5" x14ac:dyDescent="0.25">
      <c r="A177" s="80"/>
      <c r="B177" s="80" t="s">
        <v>274</v>
      </c>
      <c r="C177" s="81" t="s">
        <v>225</v>
      </c>
      <c r="D177" s="82">
        <v>308975</v>
      </c>
      <c r="E177" s="82">
        <v>308975</v>
      </c>
      <c r="F177" s="82">
        <v>308975</v>
      </c>
      <c r="G177" s="82"/>
      <c r="H177" s="82"/>
      <c r="I177" s="82"/>
    </row>
    <row r="178" spans="1:9" x14ac:dyDescent="0.25">
      <c r="A178" s="190" t="s">
        <v>226</v>
      </c>
      <c r="B178" s="191"/>
      <c r="C178" s="192"/>
      <c r="D178" s="135">
        <f>D179+D180+D181+D182+D183</f>
        <v>93700</v>
      </c>
      <c r="E178" s="135">
        <f t="shared" ref="E178:F178" si="25">E179+E180+E181+E182+E183</f>
        <v>6000</v>
      </c>
      <c r="F178" s="135">
        <f t="shared" si="25"/>
        <v>433843</v>
      </c>
      <c r="G178" s="82"/>
      <c r="H178" s="82"/>
      <c r="I178" s="82"/>
    </row>
    <row r="179" spans="1:9" x14ac:dyDescent="0.25">
      <c r="A179" s="83"/>
      <c r="B179" s="143" t="s">
        <v>262</v>
      </c>
      <c r="C179" s="84" t="s">
        <v>227</v>
      </c>
      <c r="D179" s="85">
        <v>27700</v>
      </c>
      <c r="E179" s="85">
        <v>0</v>
      </c>
      <c r="F179" s="85">
        <v>72000</v>
      </c>
      <c r="G179" s="82"/>
      <c r="H179" s="82"/>
      <c r="I179" s="82"/>
    </row>
    <row r="180" spans="1:9" x14ac:dyDescent="0.25">
      <c r="A180" s="83"/>
      <c r="B180" s="143" t="s">
        <v>273</v>
      </c>
      <c r="C180" s="84" t="s">
        <v>228</v>
      </c>
      <c r="D180" s="85">
        <v>55000</v>
      </c>
      <c r="E180" s="85">
        <v>0</v>
      </c>
      <c r="F180" s="85">
        <v>0</v>
      </c>
      <c r="G180" s="82"/>
      <c r="H180" s="82"/>
      <c r="I180" s="82"/>
    </row>
    <row r="181" spans="1:9" x14ac:dyDescent="0.25">
      <c r="A181" s="83"/>
      <c r="B181" s="143" t="s">
        <v>275</v>
      </c>
      <c r="C181" s="84" t="s">
        <v>229</v>
      </c>
      <c r="D181" s="85">
        <v>5000</v>
      </c>
      <c r="E181" s="85">
        <v>0</v>
      </c>
      <c r="F181" s="85">
        <v>0</v>
      </c>
      <c r="G181" s="82"/>
      <c r="H181" s="82"/>
      <c r="I181" s="82"/>
    </row>
    <row r="182" spans="1:9" x14ac:dyDescent="0.25">
      <c r="A182" s="83"/>
      <c r="B182" s="143" t="s">
        <v>276</v>
      </c>
      <c r="C182" s="84" t="s">
        <v>230</v>
      </c>
      <c r="D182" s="85">
        <v>6000</v>
      </c>
      <c r="E182" s="85">
        <v>6000</v>
      </c>
      <c r="F182" s="85">
        <v>6000</v>
      </c>
      <c r="G182" s="82"/>
      <c r="H182" s="82"/>
      <c r="I182" s="82"/>
    </row>
    <row r="183" spans="1:9" x14ac:dyDescent="0.25">
      <c r="A183" s="87"/>
      <c r="B183" s="87" t="s">
        <v>257</v>
      </c>
      <c r="C183" s="84" t="s">
        <v>294</v>
      </c>
      <c r="D183" s="85"/>
      <c r="E183" s="85"/>
      <c r="F183" s="85">
        <v>355843</v>
      </c>
      <c r="G183" s="82"/>
      <c r="H183" s="82"/>
      <c r="I183" s="82"/>
    </row>
    <row r="184" spans="1:9" x14ac:dyDescent="0.25">
      <c r="A184" s="187" t="s">
        <v>11</v>
      </c>
      <c r="B184" s="188"/>
      <c r="C184" s="189"/>
      <c r="D184" s="17">
        <f>D185+D186+D187</f>
        <v>2007200</v>
      </c>
      <c r="E184" s="17">
        <f t="shared" ref="E184:F184" si="26">E185+E186+E187</f>
        <v>1994400</v>
      </c>
      <c r="F184" s="17">
        <f t="shared" si="26"/>
        <v>1994400</v>
      </c>
      <c r="G184" s="17"/>
      <c r="H184" s="17"/>
      <c r="I184" s="17"/>
    </row>
    <row r="185" spans="1:9" x14ac:dyDescent="0.25">
      <c r="A185" s="48">
        <f>A156+1</f>
        <v>10</v>
      </c>
      <c r="B185" s="10" t="s">
        <v>156</v>
      </c>
      <c r="C185" s="38" t="s">
        <v>54</v>
      </c>
      <c r="D185" s="111">
        <f>224950+375050</f>
        <v>600000</v>
      </c>
      <c r="E185" s="111">
        <f>224950+375050</f>
        <v>600000</v>
      </c>
      <c r="F185" s="111">
        <f>224950+375050</f>
        <v>600000</v>
      </c>
      <c r="G185" s="111"/>
      <c r="H185" s="111"/>
      <c r="I185" s="111"/>
    </row>
    <row r="186" spans="1:9" ht="31.5" x14ac:dyDescent="0.25">
      <c r="A186" s="48">
        <f>A185+1</f>
        <v>11</v>
      </c>
      <c r="B186" s="9" t="s">
        <v>157</v>
      </c>
      <c r="C186" s="31" t="s">
        <v>55</v>
      </c>
      <c r="D186" s="5">
        <v>697200</v>
      </c>
      <c r="E186" s="5">
        <v>1394400</v>
      </c>
      <c r="F186" s="5">
        <v>1394400</v>
      </c>
      <c r="G186" s="5"/>
      <c r="H186" s="5"/>
      <c r="I186" s="5"/>
    </row>
    <row r="187" spans="1:9" x14ac:dyDescent="0.25">
      <c r="A187" s="62"/>
      <c r="B187" s="9"/>
      <c r="C187" s="31" t="s">
        <v>220</v>
      </c>
      <c r="D187" s="5">
        <v>710000</v>
      </c>
      <c r="E187" s="5"/>
      <c r="F187" s="5"/>
      <c r="G187" s="5"/>
      <c r="H187" s="5"/>
      <c r="I187" s="5"/>
    </row>
    <row r="188" spans="1:9" x14ac:dyDescent="0.25">
      <c r="A188" s="190" t="s">
        <v>231</v>
      </c>
      <c r="B188" s="191"/>
      <c r="C188" s="192"/>
      <c r="D188" s="135">
        <f>SUM(D189:D193)</f>
        <v>165133</v>
      </c>
      <c r="E188" s="135">
        <f t="shared" ref="E188:F188" si="27">SUM(E189:E193)</f>
        <v>386339</v>
      </c>
      <c r="F188" s="135">
        <f t="shared" si="27"/>
        <v>374001.50380000001</v>
      </c>
      <c r="G188" s="135"/>
      <c r="H188" s="135"/>
      <c r="I188" s="135"/>
    </row>
    <row r="189" spans="1:9" x14ac:dyDescent="0.25">
      <c r="A189" s="83"/>
      <c r="B189" s="83" t="s">
        <v>281</v>
      </c>
      <c r="C189" s="86" t="s">
        <v>232</v>
      </c>
      <c r="D189" s="82">
        <v>61949</v>
      </c>
      <c r="E189" s="82">
        <v>0</v>
      </c>
      <c r="F189" s="82">
        <v>0</v>
      </c>
      <c r="G189" s="82"/>
      <c r="H189" s="82"/>
      <c r="I189" s="82"/>
    </row>
    <row r="190" spans="1:9" x14ac:dyDescent="0.25">
      <c r="A190" s="83"/>
      <c r="B190" s="83" t="s">
        <v>282</v>
      </c>
      <c r="C190" s="86" t="s">
        <v>233</v>
      </c>
      <c r="D190" s="82">
        <v>79061</v>
      </c>
      <c r="E190" s="82">
        <v>56376</v>
      </c>
      <c r="F190" s="82">
        <v>56376</v>
      </c>
      <c r="G190" s="82"/>
      <c r="H190" s="82"/>
      <c r="I190" s="82"/>
    </row>
    <row r="191" spans="1:9" x14ac:dyDescent="0.25">
      <c r="A191" s="83"/>
      <c r="B191" s="83" t="s">
        <v>283</v>
      </c>
      <c r="C191" s="86" t="s">
        <v>234</v>
      </c>
      <c r="D191" s="82">
        <v>20000</v>
      </c>
      <c r="E191" s="82">
        <v>325840</v>
      </c>
      <c r="F191" s="82">
        <v>262770</v>
      </c>
      <c r="G191" s="82"/>
      <c r="H191" s="82"/>
      <c r="I191" s="82"/>
    </row>
    <row r="192" spans="1:9" x14ac:dyDescent="0.25">
      <c r="A192" s="83"/>
      <c r="B192" s="83" t="s">
        <v>284</v>
      </c>
      <c r="C192" s="84" t="s">
        <v>235</v>
      </c>
      <c r="D192" s="82">
        <v>4123</v>
      </c>
      <c r="E192" s="82">
        <v>4123</v>
      </c>
      <c r="F192" s="82">
        <v>4123</v>
      </c>
      <c r="G192" s="82"/>
      <c r="H192" s="82"/>
      <c r="I192" s="82"/>
    </row>
    <row r="193" spans="1:9" x14ac:dyDescent="0.25">
      <c r="A193" s="87"/>
      <c r="B193" s="87" t="s">
        <v>257</v>
      </c>
      <c r="C193" s="84" t="s">
        <v>285</v>
      </c>
      <c r="D193" s="100">
        <v>0</v>
      </c>
      <c r="E193" s="100">
        <v>0</v>
      </c>
      <c r="F193" s="100">
        <v>50732.503799999999</v>
      </c>
      <c r="G193" s="100"/>
      <c r="H193" s="100"/>
      <c r="I193" s="100"/>
    </row>
    <row r="194" spans="1:9" x14ac:dyDescent="0.25">
      <c r="A194" s="190" t="s">
        <v>236</v>
      </c>
      <c r="B194" s="191"/>
      <c r="C194" s="192"/>
      <c r="D194" s="135">
        <f>SUM(D195:D201)+D202</f>
        <v>766304</v>
      </c>
      <c r="E194" s="135">
        <f t="shared" ref="E194:F194" si="28">SUM(E195:E201)+E202</f>
        <v>915315</v>
      </c>
      <c r="F194" s="135">
        <f t="shared" si="28"/>
        <v>4066665.5634000003</v>
      </c>
      <c r="G194" s="135"/>
      <c r="H194" s="135"/>
      <c r="I194" s="135"/>
    </row>
    <row r="195" spans="1:9" x14ac:dyDescent="0.25">
      <c r="A195" s="83">
        <v>11</v>
      </c>
      <c r="B195" s="87" t="s">
        <v>251</v>
      </c>
      <c r="C195" s="84" t="s">
        <v>237</v>
      </c>
      <c r="D195" s="85">
        <v>63210</v>
      </c>
      <c r="E195" s="85">
        <v>63210</v>
      </c>
      <c r="F195" s="85">
        <v>15805</v>
      </c>
      <c r="G195" s="85"/>
      <c r="H195" s="85"/>
      <c r="I195" s="85"/>
    </row>
    <row r="196" spans="1:9" ht="31.5" x14ac:dyDescent="0.25">
      <c r="A196" s="83">
        <v>12</v>
      </c>
      <c r="B196" s="87" t="s">
        <v>252</v>
      </c>
      <c r="C196" s="84" t="s">
        <v>238</v>
      </c>
      <c r="D196" s="85">
        <v>72600</v>
      </c>
      <c r="E196" s="85">
        <v>90145</v>
      </c>
      <c r="F196" s="85">
        <v>105875</v>
      </c>
      <c r="G196" s="85"/>
      <c r="H196" s="85"/>
      <c r="I196" s="85"/>
    </row>
    <row r="197" spans="1:9" ht="31.5" x14ac:dyDescent="0.25">
      <c r="A197" s="83">
        <v>13</v>
      </c>
      <c r="B197" s="87" t="s">
        <v>253</v>
      </c>
      <c r="C197" s="84" t="s">
        <v>239</v>
      </c>
      <c r="D197" s="85">
        <v>39204</v>
      </c>
      <c r="E197" s="85">
        <v>39204</v>
      </c>
      <c r="F197" s="85">
        <v>39204</v>
      </c>
      <c r="G197" s="85"/>
      <c r="H197" s="85"/>
      <c r="I197" s="85"/>
    </row>
    <row r="198" spans="1:9" x14ac:dyDescent="0.25">
      <c r="A198" s="83">
        <v>14</v>
      </c>
      <c r="B198" s="87" t="s">
        <v>254</v>
      </c>
      <c r="C198" s="84" t="s">
        <v>240</v>
      </c>
      <c r="D198" s="85">
        <v>34318</v>
      </c>
      <c r="E198" s="85">
        <v>0</v>
      </c>
      <c r="F198" s="85">
        <v>0</v>
      </c>
      <c r="G198" s="85"/>
      <c r="H198" s="85"/>
      <c r="I198" s="85"/>
    </row>
    <row r="199" spans="1:9" x14ac:dyDescent="0.25">
      <c r="A199" s="87">
        <v>15</v>
      </c>
      <c r="B199" s="87" t="s">
        <v>255</v>
      </c>
      <c r="C199" s="84" t="s">
        <v>241</v>
      </c>
      <c r="D199" s="85">
        <v>96800</v>
      </c>
      <c r="E199" s="85">
        <v>430760</v>
      </c>
      <c r="F199" s="85">
        <v>1308300</v>
      </c>
      <c r="G199" s="85"/>
      <c r="H199" s="85"/>
      <c r="I199" s="85"/>
    </row>
    <row r="200" spans="1:9" x14ac:dyDescent="0.25">
      <c r="A200" s="87">
        <v>16</v>
      </c>
      <c r="B200" s="87" t="s">
        <v>256</v>
      </c>
      <c r="C200" s="88" t="s">
        <v>242</v>
      </c>
      <c r="D200" s="85">
        <v>204494</v>
      </c>
      <c r="E200" s="85">
        <v>154460</v>
      </c>
      <c r="F200" s="85">
        <v>154460</v>
      </c>
      <c r="G200" s="85"/>
      <c r="H200" s="85"/>
      <c r="I200" s="85"/>
    </row>
    <row r="201" spans="1:9" x14ac:dyDescent="0.25">
      <c r="A201" s="87">
        <v>17</v>
      </c>
      <c r="B201" s="87" t="s">
        <v>110</v>
      </c>
      <c r="C201" s="88" t="s">
        <v>59</v>
      </c>
      <c r="D201" s="85">
        <f>155678+100000</f>
        <v>255678</v>
      </c>
      <c r="E201" s="85">
        <v>137536</v>
      </c>
      <c r="F201" s="85">
        <v>107536</v>
      </c>
      <c r="G201" s="85"/>
      <c r="H201" s="85"/>
      <c r="I201" s="85"/>
    </row>
    <row r="202" spans="1:9" x14ac:dyDescent="0.25">
      <c r="A202" s="87"/>
      <c r="B202" s="87" t="s">
        <v>257</v>
      </c>
      <c r="C202" s="88" t="s">
        <v>246</v>
      </c>
      <c r="D202" s="100">
        <v>0</v>
      </c>
      <c r="E202" s="100">
        <v>0</v>
      </c>
      <c r="F202" s="100">
        <v>2335485.5634000003</v>
      </c>
      <c r="G202" s="100"/>
      <c r="H202" s="100"/>
      <c r="I202" s="100"/>
    </row>
    <row r="203" spans="1:9" s="24" customFormat="1" x14ac:dyDescent="0.25">
      <c r="A203" s="193" t="s">
        <v>243</v>
      </c>
      <c r="B203" s="194"/>
      <c r="C203" s="195"/>
      <c r="D203" s="132">
        <f>D204+D205+D206</f>
        <v>1000000</v>
      </c>
      <c r="E203" s="132">
        <f t="shared" ref="E203:F203" si="29">E204+E205+E206</f>
        <v>800000</v>
      </c>
      <c r="F203" s="132">
        <f t="shared" si="29"/>
        <v>800000</v>
      </c>
      <c r="G203" s="132"/>
      <c r="H203" s="132"/>
      <c r="I203" s="132"/>
    </row>
    <row r="204" spans="1:9" s="24" customFormat="1" x14ac:dyDescent="0.25">
      <c r="A204" s="89">
        <v>18</v>
      </c>
      <c r="B204" s="89" t="s">
        <v>258</v>
      </c>
      <c r="C204" s="90" t="s">
        <v>244</v>
      </c>
      <c r="D204" s="82">
        <v>439423.07692307694</v>
      </c>
      <c r="E204" s="82">
        <v>439423.07692307694</v>
      </c>
      <c r="F204" s="82">
        <v>439423.07692307694</v>
      </c>
      <c r="G204" s="82"/>
      <c r="H204" s="82"/>
      <c r="I204" s="82"/>
    </row>
    <row r="205" spans="1:9" s="24" customFormat="1" x14ac:dyDescent="0.25">
      <c r="A205" s="89">
        <v>19</v>
      </c>
      <c r="B205" s="89" t="s">
        <v>259</v>
      </c>
      <c r="C205" s="90" t="s">
        <v>245</v>
      </c>
      <c r="D205" s="82">
        <v>360576.92307692306</v>
      </c>
      <c r="E205" s="82">
        <v>360576.92307692306</v>
      </c>
      <c r="F205" s="82">
        <v>360576.92307692306</v>
      </c>
      <c r="G205" s="82"/>
      <c r="H205" s="82"/>
      <c r="I205" s="82"/>
    </row>
    <row r="206" spans="1:9" s="24" customFormat="1" ht="31.5" x14ac:dyDescent="0.25">
      <c r="A206" s="89">
        <v>20</v>
      </c>
      <c r="B206" s="89" t="s">
        <v>260</v>
      </c>
      <c r="C206" s="90" t="s">
        <v>261</v>
      </c>
      <c r="D206" s="101">
        <v>200000</v>
      </c>
      <c r="E206" s="101">
        <v>0</v>
      </c>
      <c r="F206" s="101">
        <v>0</v>
      </c>
      <c r="G206" s="101"/>
      <c r="H206" s="101"/>
      <c r="I206" s="101"/>
    </row>
    <row r="207" spans="1:9" x14ac:dyDescent="0.25">
      <c r="A207" s="187" t="s">
        <v>56</v>
      </c>
      <c r="B207" s="188"/>
      <c r="C207" s="189"/>
      <c r="D207" s="17">
        <f>D208</f>
        <v>0</v>
      </c>
      <c r="E207" s="17">
        <f t="shared" ref="E207:F207" si="30">E208</f>
        <v>0</v>
      </c>
      <c r="F207" s="17">
        <f t="shared" si="30"/>
        <v>144000000</v>
      </c>
      <c r="G207" s="17"/>
      <c r="H207" s="17"/>
      <c r="I207" s="17"/>
    </row>
    <row r="208" spans="1:9" x14ac:dyDescent="0.25">
      <c r="A208" s="13">
        <f>A186+1</f>
        <v>12</v>
      </c>
      <c r="B208" s="10"/>
      <c r="C208" s="38" t="s">
        <v>85</v>
      </c>
      <c r="D208" s="2"/>
      <c r="E208" s="2"/>
      <c r="F208" s="2">
        <v>144000000</v>
      </c>
      <c r="G208" s="2"/>
      <c r="H208" s="2"/>
      <c r="I208" s="2"/>
    </row>
    <row r="209" spans="1:14" x14ac:dyDescent="0.25">
      <c r="A209" s="43"/>
      <c r="B209" s="44"/>
      <c r="C209" s="45"/>
      <c r="D209" s="46"/>
      <c r="E209" s="46"/>
      <c r="F209" s="46"/>
    </row>
    <row r="210" spans="1:14" x14ac:dyDescent="0.25">
      <c r="A210" s="43"/>
      <c r="B210" s="44"/>
      <c r="C210" s="45"/>
      <c r="D210" s="46"/>
      <c r="E210" s="46"/>
      <c r="F210" s="46"/>
    </row>
    <row r="211" spans="1:14" x14ac:dyDescent="0.25">
      <c r="A211" s="43"/>
      <c r="B211" s="44"/>
      <c r="C211" s="45"/>
      <c r="D211" s="46"/>
      <c r="E211" s="46"/>
      <c r="F211" s="46"/>
    </row>
    <row r="212" spans="1:14" x14ac:dyDescent="0.25">
      <c r="A212" s="43"/>
      <c r="B212" s="44"/>
      <c r="C212" s="45"/>
      <c r="D212" s="46"/>
      <c r="E212" s="46"/>
      <c r="F212" s="46"/>
    </row>
    <row r="215" spans="1:14" s="20" customFormat="1" ht="18.75" x14ac:dyDescent="0.2">
      <c r="A215" s="41"/>
      <c r="B215" s="206" t="s">
        <v>20</v>
      </c>
      <c r="C215" s="206"/>
      <c r="D215" s="207" t="s">
        <v>21</v>
      </c>
      <c r="E215" s="207"/>
      <c r="F215" s="207"/>
      <c r="J215" s="117"/>
      <c r="K215" s="117"/>
      <c r="L215" s="117"/>
      <c r="M215" s="117"/>
      <c r="N215" s="19"/>
    </row>
    <row r="216" spans="1:14" s="20" customFormat="1" x14ac:dyDescent="0.2">
      <c r="A216" s="41"/>
      <c r="B216" s="23"/>
      <c r="C216" s="23"/>
      <c r="D216" s="8"/>
      <c r="E216" s="8"/>
      <c r="F216" s="8"/>
      <c r="J216" s="117"/>
      <c r="K216" s="117"/>
      <c r="L216" s="117"/>
      <c r="M216" s="117"/>
      <c r="N216" s="19"/>
    </row>
    <row r="217" spans="1:14" s="20" customFormat="1" x14ac:dyDescent="0.2">
      <c r="A217" s="41"/>
      <c r="B217" s="23"/>
      <c r="C217" s="23"/>
      <c r="D217" s="8"/>
      <c r="E217" s="8"/>
      <c r="F217" s="8"/>
      <c r="J217" s="117"/>
      <c r="K217" s="117"/>
      <c r="L217" s="117"/>
      <c r="M217" s="117"/>
      <c r="N217" s="19"/>
    </row>
    <row r="218" spans="1:14" s="20" customFormat="1" x14ac:dyDescent="0.2">
      <c r="C218" s="23"/>
      <c r="D218" s="8"/>
      <c r="E218" s="8"/>
      <c r="F218" s="8"/>
      <c r="J218" s="117"/>
      <c r="K218" s="117"/>
      <c r="L218" s="117"/>
      <c r="M218" s="117"/>
      <c r="N218" s="19"/>
    </row>
    <row r="219" spans="1:14" s="20" customFormat="1" ht="26.25" customHeight="1" x14ac:dyDescent="0.2">
      <c r="C219" s="23"/>
      <c r="D219" s="8"/>
      <c r="E219" s="8"/>
      <c r="F219" s="8"/>
      <c r="J219" s="117"/>
      <c r="K219" s="117"/>
      <c r="L219" s="117"/>
      <c r="M219" s="117"/>
      <c r="N219" s="19"/>
    </row>
    <row r="220" spans="1:14" s="20" customFormat="1" x14ac:dyDescent="0.2">
      <c r="A220" s="41"/>
      <c r="B220" s="23"/>
      <c r="C220" s="23"/>
      <c r="D220" s="8"/>
      <c r="E220" s="8"/>
      <c r="F220" s="8"/>
      <c r="J220" s="117"/>
      <c r="K220" s="117"/>
      <c r="L220" s="117"/>
      <c r="M220" s="117"/>
      <c r="N220" s="19"/>
    </row>
    <row r="221" spans="1:14" s="20" customFormat="1" x14ac:dyDescent="0.2">
      <c r="A221" s="41"/>
      <c r="B221" s="23"/>
      <c r="C221" s="23"/>
      <c r="D221" s="8"/>
      <c r="E221" s="8"/>
      <c r="F221" s="8"/>
      <c r="J221" s="117"/>
      <c r="K221" s="117"/>
      <c r="L221" s="117"/>
      <c r="M221" s="117"/>
      <c r="N221" s="19"/>
    </row>
    <row r="222" spans="1:14" s="20" customFormat="1" x14ac:dyDescent="0.2">
      <c r="A222" s="41"/>
      <c r="B222" s="23"/>
      <c r="C222" s="23"/>
      <c r="D222" s="8"/>
      <c r="E222" s="8"/>
      <c r="F222" s="8"/>
      <c r="J222" s="117"/>
      <c r="K222" s="117"/>
      <c r="L222" s="117"/>
      <c r="M222" s="117"/>
      <c r="N222" s="19"/>
    </row>
    <row r="223" spans="1:14" s="20" customFormat="1" x14ac:dyDescent="0.2">
      <c r="A223" s="208" t="s">
        <v>57</v>
      </c>
      <c r="B223" s="208"/>
      <c r="C223" s="23"/>
      <c r="D223" s="8"/>
      <c r="E223" s="8"/>
      <c r="F223" s="8"/>
      <c r="J223" s="117"/>
      <c r="K223" s="117"/>
      <c r="L223" s="117"/>
      <c r="M223" s="117"/>
      <c r="N223" s="19"/>
    </row>
    <row r="224" spans="1:14" s="20" customFormat="1" ht="25.5" customHeight="1" x14ac:dyDescent="0.2">
      <c r="A224" s="209" t="s">
        <v>58</v>
      </c>
      <c r="B224" s="208"/>
      <c r="C224" s="23"/>
      <c r="D224" s="8"/>
      <c r="E224" s="8"/>
      <c r="F224" s="8"/>
      <c r="J224" s="117"/>
      <c r="K224" s="117"/>
      <c r="L224" s="117"/>
      <c r="M224" s="117"/>
      <c r="N224" s="19"/>
    </row>
    <row r="225" spans="1:14" s="20" customFormat="1" x14ac:dyDescent="0.2">
      <c r="A225" s="41"/>
      <c r="B225" s="23"/>
      <c r="C225" s="23"/>
      <c r="D225" s="8"/>
      <c r="E225" s="8"/>
      <c r="F225" s="8"/>
      <c r="J225" s="117"/>
      <c r="K225" s="117"/>
      <c r="L225" s="117"/>
      <c r="M225" s="117"/>
      <c r="N225" s="19"/>
    </row>
    <row r="227" spans="1:14" x14ac:dyDescent="0.25">
      <c r="A227" s="42"/>
      <c r="B227" s="22"/>
      <c r="C227" s="21"/>
    </row>
    <row r="228" spans="1:14" x14ac:dyDescent="0.25">
      <c r="A228" s="42"/>
      <c r="B228" s="22"/>
      <c r="C228" s="21"/>
    </row>
    <row r="229" spans="1:14" ht="27.75" customHeight="1" x14ac:dyDescent="0.25">
      <c r="A229" s="205"/>
      <c r="B229" s="205"/>
      <c r="C229" s="205"/>
    </row>
  </sheetData>
  <mergeCells count="31">
    <mergeCell ref="A229:C229"/>
    <mergeCell ref="B215:C215"/>
    <mergeCell ref="D215:F215"/>
    <mergeCell ref="A140:C140"/>
    <mergeCell ref="A148:C148"/>
    <mergeCell ref="A207:C207"/>
    <mergeCell ref="A223:B223"/>
    <mergeCell ref="A224:B224"/>
    <mergeCell ref="A203:C203"/>
    <mergeCell ref="A194:C194"/>
    <mergeCell ref="A188:C188"/>
    <mergeCell ref="A184:C184"/>
    <mergeCell ref="G2:I2"/>
    <mergeCell ref="A4:F4"/>
    <mergeCell ref="A99:C99"/>
    <mergeCell ref="A32:C32"/>
    <mergeCell ref="A94:C94"/>
    <mergeCell ref="A87:C87"/>
    <mergeCell ref="A42:C42"/>
    <mergeCell ref="A24:C24"/>
    <mergeCell ref="A51:C51"/>
    <mergeCell ref="A7:C7"/>
    <mergeCell ref="A66:C66"/>
    <mergeCell ref="A10:C10"/>
    <mergeCell ref="A14:C14"/>
    <mergeCell ref="A18:C18"/>
    <mergeCell ref="A119:C119"/>
    <mergeCell ref="A178:C178"/>
    <mergeCell ref="A16:C16"/>
    <mergeCell ref="A137:C137"/>
    <mergeCell ref="A176:C176"/>
  </mergeCells>
  <pageMargins left="0.65" right="0.63" top="0.74803149606299213" bottom="0.74803149606299213" header="0.27" footer="0.31496062992125984"/>
  <pageSetup paperSize="9" scale="37" fitToHeight="0" orientation="portrait" r:id="rId1"/>
  <headerFooter>
    <oddFooter>&amp;L&amp;F&amp;R&amp;P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pageSetUpPr fitToPage="1"/>
  </sheetPr>
  <dimension ref="A1:L188"/>
  <sheetViews>
    <sheetView zoomScaleNormal="100" workbookViewId="0">
      <selection activeCell="C19" sqref="C19"/>
    </sheetView>
  </sheetViews>
  <sheetFormatPr defaultRowHeight="15.75" x14ac:dyDescent="0.25"/>
  <cols>
    <col min="1" max="1" width="6.375" style="12" customWidth="1"/>
    <col min="2" max="2" width="13" style="8" customWidth="1"/>
    <col min="3" max="3" width="68.75" style="1" customWidth="1"/>
    <col min="4" max="4" width="13" style="11" customWidth="1"/>
    <col min="5" max="6" width="11.875" style="11" customWidth="1"/>
    <col min="7" max="7" width="12.25" style="1" customWidth="1"/>
    <col min="8" max="8" width="9" style="1"/>
    <col min="9" max="9" width="17.75" style="1" customWidth="1"/>
    <col min="10" max="10" width="10.875" style="1" bestFit="1" customWidth="1"/>
    <col min="11" max="11" width="9" style="1"/>
    <col min="12" max="12" width="10.125" style="1" customWidth="1"/>
    <col min="13" max="16384" width="9" style="1"/>
  </cols>
  <sheetData>
    <row r="1" spans="1:12" ht="11.25" customHeight="1" x14ac:dyDescent="0.25"/>
    <row r="2" spans="1:12" ht="54" customHeight="1" x14ac:dyDescent="0.25">
      <c r="C2" s="7"/>
      <c r="G2" s="91"/>
    </row>
    <row r="3" spans="1:12" ht="10.5" customHeight="1" x14ac:dyDescent="0.25"/>
    <row r="4" spans="1:12" x14ac:dyDescent="0.25">
      <c r="A4" s="197" t="s">
        <v>83</v>
      </c>
      <c r="B4" s="197"/>
      <c r="C4" s="197"/>
      <c r="D4" s="197"/>
      <c r="E4" s="197"/>
      <c r="F4" s="197"/>
    </row>
    <row r="5" spans="1:12" ht="21" customHeight="1" x14ac:dyDescent="0.25">
      <c r="G5" s="76" t="s">
        <v>18</v>
      </c>
    </row>
    <row r="6" spans="1:12" ht="79.5" customHeight="1" x14ac:dyDescent="0.25">
      <c r="A6" s="139" t="s">
        <v>5</v>
      </c>
      <c r="B6" s="140" t="s">
        <v>81</v>
      </c>
      <c r="C6" s="139" t="s">
        <v>4</v>
      </c>
      <c r="D6" s="141" t="s">
        <v>0</v>
      </c>
      <c r="E6" s="141" t="s">
        <v>1</v>
      </c>
      <c r="F6" s="141" t="s">
        <v>22</v>
      </c>
      <c r="G6" s="138" t="s">
        <v>289</v>
      </c>
    </row>
    <row r="7" spans="1:12" x14ac:dyDescent="0.25">
      <c r="A7" s="199" t="s">
        <v>19</v>
      </c>
      <c r="B7" s="200"/>
      <c r="C7" s="201"/>
      <c r="D7" s="15">
        <f>D8+D12+D14+D16+D19+D27+D37+D46+D61+D72+D79+D83+D94+D110+D113+D121+D135+D137+D143+D147+D153+D162+D166</f>
        <v>111948678</v>
      </c>
      <c r="E7" s="15">
        <f t="shared" ref="E7:F7" si="0">E8+E12+E14+E16+E19+E27+E37+E46+E61+E72+E79+E83+E94+E110+E113+E121+E135+E137+E143+E147+E153+E162+E166</f>
        <v>92351659</v>
      </c>
      <c r="F7" s="15">
        <f t="shared" si="0"/>
        <v>257507472.17699999</v>
      </c>
      <c r="G7" s="15"/>
      <c r="H7" s="156"/>
      <c r="I7" s="156"/>
    </row>
    <row r="8" spans="1:12" x14ac:dyDescent="0.25">
      <c r="A8" s="198" t="s">
        <v>13</v>
      </c>
      <c r="B8" s="198"/>
      <c r="C8" s="198"/>
      <c r="D8" s="16">
        <f>SUM(D9:D11)</f>
        <v>508944</v>
      </c>
      <c r="E8" s="16">
        <f t="shared" ref="E8:F8" si="1">SUM(E9:E11)</f>
        <v>385444</v>
      </c>
      <c r="F8" s="16">
        <f t="shared" si="1"/>
        <v>155444</v>
      </c>
      <c r="G8" s="16"/>
      <c r="H8" s="155"/>
      <c r="I8" s="155" t="s">
        <v>295</v>
      </c>
      <c r="J8" s="158">
        <v>77303332</v>
      </c>
      <c r="K8" s="158">
        <v>78922165</v>
      </c>
      <c r="L8" s="158">
        <v>238577978.25</v>
      </c>
    </row>
    <row r="9" spans="1:12" x14ac:dyDescent="0.25">
      <c r="A9" s="27">
        <v>1</v>
      </c>
      <c r="B9" s="47" t="s">
        <v>89</v>
      </c>
      <c r="C9" s="3" t="s">
        <v>23</v>
      </c>
      <c r="D9" s="2">
        <v>237500</v>
      </c>
      <c r="E9" s="2">
        <v>230000</v>
      </c>
      <c r="F9" s="2">
        <v>0</v>
      </c>
      <c r="G9" s="2"/>
      <c r="I9" s="155" t="s">
        <v>296</v>
      </c>
      <c r="J9" s="158">
        <v>34695346</v>
      </c>
      <c r="K9" s="158">
        <v>13479494</v>
      </c>
      <c r="L9" s="158">
        <v>18979494</v>
      </c>
    </row>
    <row r="10" spans="1:12" x14ac:dyDescent="0.25">
      <c r="A10" s="27">
        <f>A9+1</f>
        <v>2</v>
      </c>
      <c r="B10" s="9" t="s">
        <v>90</v>
      </c>
      <c r="C10" s="3" t="s">
        <v>24</v>
      </c>
      <c r="D10" s="2">
        <v>46000</v>
      </c>
      <c r="E10" s="2">
        <v>0</v>
      </c>
      <c r="F10" s="2">
        <v>0</v>
      </c>
      <c r="G10" s="2"/>
      <c r="I10" s="159" t="s">
        <v>279</v>
      </c>
      <c r="J10" s="160">
        <f>J8+J9</f>
        <v>111998678</v>
      </c>
      <c r="K10" s="160">
        <f t="shared" ref="K10:L10" si="2">K8+K9</f>
        <v>92401659</v>
      </c>
      <c r="L10" s="160">
        <f t="shared" si="2"/>
        <v>257557472.25</v>
      </c>
    </row>
    <row r="11" spans="1:12" x14ac:dyDescent="0.25">
      <c r="A11" s="27">
        <f>A10+1</f>
        <v>3</v>
      </c>
      <c r="B11" s="9"/>
      <c r="C11" s="3" t="s">
        <v>263</v>
      </c>
      <c r="D11" s="2">
        <v>225444</v>
      </c>
      <c r="E11" s="2">
        <v>155444</v>
      </c>
      <c r="F11" s="2">
        <v>155444</v>
      </c>
      <c r="G11" s="2"/>
      <c r="I11" s="161" t="s">
        <v>297</v>
      </c>
      <c r="J11" s="162">
        <f>D7-J10</f>
        <v>-50000</v>
      </c>
      <c r="K11" s="162">
        <f>E7-K10</f>
        <v>-50000</v>
      </c>
      <c r="L11" s="162">
        <f>F7-L10</f>
        <v>-50000.073000013828</v>
      </c>
    </row>
    <row r="12" spans="1:12" x14ac:dyDescent="0.25">
      <c r="A12" s="202" t="s">
        <v>17</v>
      </c>
      <c r="B12" s="203"/>
      <c r="C12" s="204"/>
      <c r="D12" s="17">
        <f>D13</f>
        <v>599327</v>
      </c>
      <c r="E12" s="17">
        <f t="shared" ref="E12:F12" si="3">E13</f>
        <v>799327</v>
      </c>
      <c r="F12" s="17">
        <f t="shared" si="3"/>
        <v>999327</v>
      </c>
      <c r="G12" s="17"/>
      <c r="J12" s="210" t="s">
        <v>298</v>
      </c>
      <c r="K12" s="210"/>
      <c r="L12" s="210"/>
    </row>
    <row r="13" spans="1:12" x14ac:dyDescent="0.25">
      <c r="A13" s="27">
        <f>A11+1</f>
        <v>4</v>
      </c>
      <c r="B13" s="9" t="s">
        <v>91</v>
      </c>
      <c r="C13" s="3" t="s">
        <v>25</v>
      </c>
      <c r="D13" s="2">
        <v>599327</v>
      </c>
      <c r="E13" s="2">
        <v>799327</v>
      </c>
      <c r="F13" s="2">
        <v>999327</v>
      </c>
      <c r="G13" s="2"/>
    </row>
    <row r="14" spans="1:12" x14ac:dyDescent="0.25">
      <c r="A14" s="193" t="s">
        <v>221</v>
      </c>
      <c r="B14" s="194"/>
      <c r="C14" s="195"/>
      <c r="D14" s="77">
        <f>D15</f>
        <v>145149</v>
      </c>
      <c r="E14" s="77">
        <f t="shared" ref="E14:F14" si="4">E15</f>
        <v>150221</v>
      </c>
      <c r="F14" s="77">
        <f t="shared" si="4"/>
        <v>144776</v>
      </c>
      <c r="G14" s="132"/>
    </row>
    <row r="15" spans="1:12" x14ac:dyDescent="0.25">
      <c r="A15" s="27">
        <f>A13+1</f>
        <v>5</v>
      </c>
      <c r="B15" s="28" t="s">
        <v>249</v>
      </c>
      <c r="C15" s="78" t="s">
        <v>222</v>
      </c>
      <c r="D15" s="36">
        <v>145149</v>
      </c>
      <c r="E15" s="36">
        <v>150221</v>
      </c>
      <c r="F15" s="36">
        <v>144776</v>
      </c>
      <c r="G15" s="36"/>
    </row>
    <row r="16" spans="1:12" x14ac:dyDescent="0.25">
      <c r="A16" s="198" t="s">
        <v>86</v>
      </c>
      <c r="B16" s="198"/>
      <c r="C16" s="198"/>
      <c r="D16" s="16">
        <f>SUM(D17:D18)</f>
        <v>912000</v>
      </c>
      <c r="E16" s="16">
        <f t="shared" ref="E16:F16" si="5">SUM(E17:E18)</f>
        <v>847000</v>
      </c>
      <c r="F16" s="16">
        <f t="shared" si="5"/>
        <v>847000</v>
      </c>
      <c r="G16" s="16"/>
    </row>
    <row r="17" spans="1:7" x14ac:dyDescent="0.25">
      <c r="A17" s="27">
        <f>A15+1</f>
        <v>6</v>
      </c>
      <c r="B17" s="9" t="s">
        <v>92</v>
      </c>
      <c r="C17" s="31" t="s">
        <v>87</v>
      </c>
      <c r="D17" s="2">
        <v>847000</v>
      </c>
      <c r="E17" s="2">
        <v>847000</v>
      </c>
      <c r="F17" s="2">
        <v>847000</v>
      </c>
      <c r="G17" s="2"/>
    </row>
    <row r="18" spans="1:7" x14ac:dyDescent="0.25">
      <c r="A18" s="27">
        <f>A17+1</f>
        <v>7</v>
      </c>
      <c r="B18" s="9"/>
      <c r="C18" s="31" t="s">
        <v>201</v>
      </c>
      <c r="D18" s="2">
        <v>65000</v>
      </c>
      <c r="E18" s="2"/>
      <c r="F18" s="2"/>
      <c r="G18" s="2"/>
    </row>
    <row r="19" spans="1:7" x14ac:dyDescent="0.25">
      <c r="A19" s="198" t="s">
        <v>2</v>
      </c>
      <c r="B19" s="198"/>
      <c r="C19" s="198"/>
      <c r="D19" s="16">
        <f>SUM(D20:D26)</f>
        <v>2961574</v>
      </c>
      <c r="E19" s="16">
        <f t="shared" ref="E19:F19" si="6">SUM(E20:E26)</f>
        <v>2216932</v>
      </c>
      <c r="F19" s="16">
        <f t="shared" si="6"/>
        <v>2216932</v>
      </c>
      <c r="G19" s="16"/>
    </row>
    <row r="20" spans="1:7" ht="31.5" x14ac:dyDescent="0.25">
      <c r="A20" s="27">
        <f>A18+1</f>
        <v>8</v>
      </c>
      <c r="B20" s="50" t="s">
        <v>93</v>
      </c>
      <c r="C20" s="6" t="s">
        <v>26</v>
      </c>
      <c r="D20" s="2">
        <v>1178500</v>
      </c>
      <c r="E20" s="2">
        <v>1178500</v>
      </c>
      <c r="F20" s="2">
        <v>1178500</v>
      </c>
      <c r="G20" s="2"/>
    </row>
    <row r="21" spans="1:7" ht="31.5" x14ac:dyDescent="0.25">
      <c r="A21" s="27">
        <f>A20+1</f>
        <v>9</v>
      </c>
      <c r="B21" s="50" t="s">
        <v>94</v>
      </c>
      <c r="C21" s="6" t="s">
        <v>27</v>
      </c>
      <c r="D21" s="2">
        <v>360000</v>
      </c>
      <c r="E21" s="2">
        <v>400000</v>
      </c>
      <c r="F21" s="2">
        <v>400000</v>
      </c>
      <c r="G21" s="2"/>
    </row>
    <row r="22" spans="1:7" x14ac:dyDescent="0.25">
      <c r="A22" s="27">
        <f t="shared" ref="A22:A26" si="7">A21+1</f>
        <v>10</v>
      </c>
      <c r="B22" s="50" t="s">
        <v>95</v>
      </c>
      <c r="C22" s="6" t="s">
        <v>28</v>
      </c>
      <c r="D22" s="2">
        <v>198074</v>
      </c>
      <c r="E22" s="2">
        <v>138432</v>
      </c>
      <c r="F22" s="2">
        <v>138432</v>
      </c>
      <c r="G22" s="2"/>
    </row>
    <row r="23" spans="1:7" x14ac:dyDescent="0.25">
      <c r="A23" s="27">
        <f t="shared" si="7"/>
        <v>11</v>
      </c>
      <c r="B23" s="50"/>
      <c r="C23" s="6" t="s">
        <v>162</v>
      </c>
      <c r="D23" s="2">
        <v>70000</v>
      </c>
      <c r="E23" s="2">
        <v>0</v>
      </c>
      <c r="F23" s="2">
        <v>0</v>
      </c>
      <c r="G23" s="2"/>
    </row>
    <row r="24" spans="1:7" x14ac:dyDescent="0.25">
      <c r="A24" s="27">
        <f t="shared" si="7"/>
        <v>12</v>
      </c>
      <c r="B24" s="50"/>
      <c r="C24" s="6" t="s">
        <v>163</v>
      </c>
      <c r="D24" s="2">
        <v>500000</v>
      </c>
      <c r="E24" s="2">
        <v>500000</v>
      </c>
      <c r="F24" s="2">
        <v>500000</v>
      </c>
      <c r="G24" s="2"/>
    </row>
    <row r="25" spans="1:7" x14ac:dyDescent="0.25">
      <c r="A25" s="27">
        <f t="shared" si="7"/>
        <v>13</v>
      </c>
      <c r="B25" s="50"/>
      <c r="C25" s="6" t="s">
        <v>164</v>
      </c>
      <c r="D25" s="2">
        <v>55000</v>
      </c>
      <c r="E25" s="2">
        <v>0</v>
      </c>
      <c r="F25" s="2">
        <v>0</v>
      </c>
      <c r="G25" s="2"/>
    </row>
    <row r="26" spans="1:7" ht="31.5" x14ac:dyDescent="0.25">
      <c r="A26" s="27">
        <f t="shared" si="7"/>
        <v>14</v>
      </c>
      <c r="B26" s="50"/>
      <c r="C26" s="6" t="s">
        <v>27</v>
      </c>
      <c r="D26" s="2">
        <v>600000</v>
      </c>
      <c r="E26" s="2">
        <v>0</v>
      </c>
      <c r="F26" s="2">
        <v>0</v>
      </c>
      <c r="G26" s="2"/>
    </row>
    <row r="27" spans="1:7" x14ac:dyDescent="0.25">
      <c r="A27" s="187" t="s">
        <v>6</v>
      </c>
      <c r="B27" s="188"/>
      <c r="C27" s="189"/>
      <c r="D27" s="18">
        <f>SUM(D28:D36)</f>
        <v>5544970</v>
      </c>
      <c r="E27" s="18">
        <f t="shared" ref="E27:F27" si="8">SUM(E28:E36)</f>
        <v>5350246</v>
      </c>
      <c r="F27" s="18">
        <f t="shared" si="8"/>
        <v>5350246</v>
      </c>
      <c r="G27" s="18"/>
    </row>
    <row r="28" spans="1:7" s="24" customFormat="1" x14ac:dyDescent="0.25">
      <c r="A28" s="27">
        <f>A26+1</f>
        <v>15</v>
      </c>
      <c r="B28" s="50" t="s">
        <v>96</v>
      </c>
      <c r="C28" s="51" t="s">
        <v>97</v>
      </c>
      <c r="D28" s="26">
        <v>4000000</v>
      </c>
      <c r="E28" s="26">
        <v>4000000</v>
      </c>
      <c r="F28" s="26">
        <v>4000000</v>
      </c>
      <c r="G28" s="26"/>
    </row>
    <row r="29" spans="1:7" s="24" customFormat="1" x14ac:dyDescent="0.25">
      <c r="A29" s="27">
        <f>A28+1</f>
        <v>16</v>
      </c>
      <c r="B29" s="50" t="s">
        <v>98</v>
      </c>
      <c r="C29" s="51" t="s">
        <v>99</v>
      </c>
      <c r="D29" s="26">
        <v>487770</v>
      </c>
      <c r="E29" s="26">
        <v>487770</v>
      </c>
      <c r="F29" s="26">
        <v>487770</v>
      </c>
      <c r="G29" s="58"/>
    </row>
    <row r="30" spans="1:7" s="24" customFormat="1" x14ac:dyDescent="0.25">
      <c r="A30" s="27">
        <f t="shared" ref="A30:A36" si="9">A29+1</f>
        <v>17</v>
      </c>
      <c r="B30" s="50" t="s">
        <v>100</v>
      </c>
      <c r="C30" s="51" t="s">
        <v>101</v>
      </c>
      <c r="D30" s="26">
        <v>121901</v>
      </c>
      <c r="E30" s="26">
        <v>121901</v>
      </c>
      <c r="F30" s="26">
        <v>121901</v>
      </c>
      <c r="G30" s="58"/>
    </row>
    <row r="31" spans="1:7" s="24" customFormat="1" ht="31.5" x14ac:dyDescent="0.25">
      <c r="A31" s="27">
        <f t="shared" si="9"/>
        <v>18</v>
      </c>
      <c r="B31" s="50" t="s">
        <v>102</v>
      </c>
      <c r="C31" s="51" t="s">
        <v>103</v>
      </c>
      <c r="D31" s="26">
        <v>226000</v>
      </c>
      <c r="E31" s="26">
        <v>226000</v>
      </c>
      <c r="F31" s="26">
        <v>226000</v>
      </c>
      <c r="G31" s="58"/>
    </row>
    <row r="32" spans="1:7" s="24" customFormat="1" x14ac:dyDescent="0.25">
      <c r="A32" s="27">
        <f t="shared" si="9"/>
        <v>19</v>
      </c>
      <c r="B32" s="50" t="s">
        <v>104</v>
      </c>
      <c r="C32" s="51" t="s">
        <v>105</v>
      </c>
      <c r="D32" s="26">
        <v>57489</v>
      </c>
      <c r="E32" s="26">
        <v>57489</v>
      </c>
      <c r="F32" s="26">
        <v>57489</v>
      </c>
      <c r="G32" s="58"/>
    </row>
    <row r="33" spans="1:7" s="24" customFormat="1" x14ac:dyDescent="0.25">
      <c r="A33" s="27">
        <f t="shared" si="9"/>
        <v>20</v>
      </c>
      <c r="B33" s="50" t="s">
        <v>106</v>
      </c>
      <c r="C33" s="51" t="s">
        <v>107</v>
      </c>
      <c r="D33" s="26">
        <v>22000</v>
      </c>
      <c r="E33" s="26">
        <v>22000</v>
      </c>
      <c r="F33" s="26">
        <v>22000</v>
      </c>
      <c r="G33" s="58"/>
    </row>
    <row r="34" spans="1:7" s="24" customFormat="1" ht="31.5" x14ac:dyDescent="0.25">
      <c r="A34" s="27">
        <f t="shared" si="9"/>
        <v>21</v>
      </c>
      <c r="B34" s="50" t="s">
        <v>108</v>
      </c>
      <c r="C34" s="51" t="s">
        <v>109</v>
      </c>
      <c r="D34" s="26">
        <v>184840</v>
      </c>
      <c r="E34" s="26">
        <v>184840</v>
      </c>
      <c r="F34" s="26">
        <v>184840</v>
      </c>
      <c r="G34" s="58"/>
    </row>
    <row r="35" spans="1:7" s="24" customFormat="1" ht="31.5" x14ac:dyDescent="0.25">
      <c r="A35" s="27">
        <f t="shared" si="9"/>
        <v>22</v>
      </c>
      <c r="B35" s="50" t="s">
        <v>110</v>
      </c>
      <c r="C35" s="51" t="s">
        <v>111</v>
      </c>
      <c r="D35" s="26">
        <v>280342</v>
      </c>
      <c r="E35" s="26">
        <v>250246</v>
      </c>
      <c r="F35" s="26">
        <v>250246</v>
      </c>
      <c r="G35" s="26"/>
    </row>
    <row r="36" spans="1:7" s="24" customFormat="1" x14ac:dyDescent="0.25">
      <c r="A36" s="27">
        <f t="shared" si="9"/>
        <v>23</v>
      </c>
      <c r="B36" s="50" t="s">
        <v>293</v>
      </c>
      <c r="C36" s="63" t="s">
        <v>292</v>
      </c>
      <c r="D36" s="29">
        <v>164628</v>
      </c>
      <c r="E36" s="29">
        <v>0</v>
      </c>
      <c r="F36" s="29">
        <v>0</v>
      </c>
      <c r="G36" s="29"/>
    </row>
    <row r="37" spans="1:7" s="24" customFormat="1" x14ac:dyDescent="0.25">
      <c r="A37" s="187" t="s">
        <v>12</v>
      </c>
      <c r="B37" s="188"/>
      <c r="C37" s="189"/>
      <c r="D37" s="18">
        <f>SUM(D38:D45)</f>
        <v>6097349.75</v>
      </c>
      <c r="E37" s="18">
        <f t="shared" ref="E37:F37" si="10">SUM(E38:E45)</f>
        <v>6126910.75</v>
      </c>
      <c r="F37" s="18">
        <f t="shared" si="10"/>
        <v>11883132.5</v>
      </c>
      <c r="G37" s="18"/>
    </row>
    <row r="38" spans="1:7" s="24" customFormat="1" ht="31.5" x14ac:dyDescent="0.25">
      <c r="A38" s="145">
        <f>A36+1</f>
        <v>24</v>
      </c>
      <c r="B38" s="50" t="s">
        <v>112</v>
      </c>
      <c r="C38" s="30" t="s">
        <v>29</v>
      </c>
      <c r="D38" s="26">
        <v>0</v>
      </c>
      <c r="E38" s="26">
        <v>0</v>
      </c>
      <c r="F38" s="26">
        <v>69873</v>
      </c>
      <c r="G38" s="26"/>
    </row>
    <row r="39" spans="1:7" s="24" customFormat="1" ht="31.5" x14ac:dyDescent="0.25">
      <c r="A39" s="145">
        <f>A38+1</f>
        <v>25</v>
      </c>
      <c r="B39" s="50" t="s">
        <v>113</v>
      </c>
      <c r="C39" s="30" t="s">
        <v>30</v>
      </c>
      <c r="D39" s="26">
        <v>0</v>
      </c>
      <c r="E39" s="26">
        <v>0</v>
      </c>
      <c r="F39" s="26">
        <v>370095.75</v>
      </c>
      <c r="G39" s="26"/>
    </row>
    <row r="40" spans="1:7" s="24" customFormat="1" x14ac:dyDescent="0.25">
      <c r="A40" s="145">
        <f t="shared" ref="A40:A45" si="11">A39+1</f>
        <v>26</v>
      </c>
      <c r="B40" s="50" t="s">
        <v>114</v>
      </c>
      <c r="C40" s="30" t="s">
        <v>31</v>
      </c>
      <c r="D40" s="26">
        <v>615000</v>
      </c>
      <c r="E40" s="26">
        <v>800000</v>
      </c>
      <c r="F40" s="26">
        <v>6000000</v>
      </c>
      <c r="G40" s="26"/>
    </row>
    <row r="41" spans="1:7" s="24" customFormat="1" x14ac:dyDescent="0.25">
      <c r="A41" s="145">
        <f t="shared" si="11"/>
        <v>27</v>
      </c>
      <c r="B41" s="49" t="s">
        <v>115</v>
      </c>
      <c r="C41" s="31" t="s">
        <v>84</v>
      </c>
      <c r="D41" s="2">
        <v>250470</v>
      </c>
      <c r="E41" s="2">
        <v>96800</v>
      </c>
      <c r="F41" s="2">
        <v>96800</v>
      </c>
      <c r="G41" s="2"/>
    </row>
    <row r="42" spans="1:7" s="24" customFormat="1" ht="47.25" x14ac:dyDescent="0.25">
      <c r="A42" s="145">
        <f t="shared" si="11"/>
        <v>28</v>
      </c>
      <c r="B42" s="49" t="s">
        <v>116</v>
      </c>
      <c r="C42" s="31" t="s">
        <v>32</v>
      </c>
      <c r="D42" s="2">
        <v>0</v>
      </c>
      <c r="E42" s="2">
        <v>0</v>
      </c>
      <c r="F42" s="2">
        <v>116256</v>
      </c>
      <c r="G42" s="2"/>
    </row>
    <row r="43" spans="1:7" s="24" customFormat="1" ht="47.25" x14ac:dyDescent="0.25">
      <c r="A43" s="145">
        <f t="shared" si="11"/>
        <v>29</v>
      </c>
      <c r="B43" s="49" t="s">
        <v>117</v>
      </c>
      <c r="C43" s="31" t="s">
        <v>33</v>
      </c>
      <c r="D43" s="2">
        <v>3105660.75</v>
      </c>
      <c r="E43" s="2">
        <v>3105660.75</v>
      </c>
      <c r="F43" s="2">
        <v>3105660.75</v>
      </c>
      <c r="G43" s="2"/>
    </row>
    <row r="44" spans="1:7" s="24" customFormat="1" x14ac:dyDescent="0.25">
      <c r="A44" s="145">
        <f t="shared" si="11"/>
        <v>30</v>
      </c>
      <c r="B44" s="9" t="s">
        <v>110</v>
      </c>
      <c r="C44" s="31" t="s">
        <v>59</v>
      </c>
      <c r="D44" s="2">
        <v>626219</v>
      </c>
      <c r="E44" s="2">
        <v>624450</v>
      </c>
      <c r="F44" s="2">
        <v>624447</v>
      </c>
      <c r="G44" s="2"/>
    </row>
    <row r="45" spans="1:7" s="24" customFormat="1" ht="31.5" x14ac:dyDescent="0.25">
      <c r="A45" s="145">
        <f t="shared" si="11"/>
        <v>31</v>
      </c>
      <c r="B45" s="9"/>
      <c r="C45" s="30" t="s">
        <v>165</v>
      </c>
      <c r="D45" s="26">
        <v>1500000</v>
      </c>
      <c r="E45" s="26">
        <v>1500000</v>
      </c>
      <c r="F45" s="26">
        <v>1500000</v>
      </c>
      <c r="G45" s="26"/>
    </row>
    <row r="46" spans="1:7" s="24" customFormat="1" x14ac:dyDescent="0.25">
      <c r="A46" s="187" t="s">
        <v>3</v>
      </c>
      <c r="B46" s="188"/>
      <c r="C46" s="189"/>
      <c r="D46" s="18">
        <f>SUM(D47:D60)</f>
        <v>11183103</v>
      </c>
      <c r="E46" s="18">
        <f t="shared" ref="E46:F46" si="12">SUM(E47:E60)</f>
        <v>10647864</v>
      </c>
      <c r="F46" s="18">
        <f t="shared" si="12"/>
        <v>14463969</v>
      </c>
      <c r="G46" s="18"/>
    </row>
    <row r="47" spans="1:7" s="24" customFormat="1" ht="31.5" x14ac:dyDescent="0.25">
      <c r="A47" s="27">
        <f>A45+1</f>
        <v>32</v>
      </c>
      <c r="B47" s="8" t="s">
        <v>60</v>
      </c>
      <c r="C47" s="54" t="s">
        <v>118</v>
      </c>
      <c r="D47" s="2">
        <v>3713634</v>
      </c>
      <c r="E47" s="2">
        <v>3956440</v>
      </c>
      <c r="F47" s="2">
        <v>8000000</v>
      </c>
      <c r="G47" s="2"/>
    </row>
    <row r="48" spans="1:7" s="24" customFormat="1" x14ac:dyDescent="0.25">
      <c r="A48" s="27">
        <f>A47+1</f>
        <v>33</v>
      </c>
      <c r="B48" s="9" t="s">
        <v>61</v>
      </c>
      <c r="C48" s="54" t="s">
        <v>34</v>
      </c>
      <c r="D48" s="2">
        <v>1658061</v>
      </c>
      <c r="E48" s="2">
        <v>2985552</v>
      </c>
      <c r="F48" s="2">
        <v>1841652</v>
      </c>
      <c r="G48" s="2"/>
    </row>
    <row r="49" spans="1:7" s="24" customFormat="1" x14ac:dyDescent="0.25">
      <c r="A49" s="27">
        <f t="shared" ref="A49:A60" si="13">A48+1</f>
        <v>34</v>
      </c>
      <c r="B49" s="9" t="s">
        <v>62</v>
      </c>
      <c r="C49" s="31" t="s">
        <v>63</v>
      </c>
      <c r="D49" s="151">
        <v>826976</v>
      </c>
      <c r="E49" s="151">
        <v>751826</v>
      </c>
      <c r="F49" s="151">
        <v>802828</v>
      </c>
      <c r="G49" s="55"/>
    </row>
    <row r="50" spans="1:7" s="24" customFormat="1" x14ac:dyDescent="0.25">
      <c r="A50" s="27">
        <f t="shared" si="13"/>
        <v>35</v>
      </c>
      <c r="B50" s="9" t="s">
        <v>64</v>
      </c>
      <c r="C50" s="31" t="s">
        <v>65</v>
      </c>
      <c r="D50" s="2">
        <v>525342</v>
      </c>
      <c r="E50" s="2">
        <v>239279</v>
      </c>
      <c r="F50" s="151">
        <v>906779</v>
      </c>
      <c r="G50" s="2"/>
    </row>
    <row r="51" spans="1:7" s="24" customFormat="1" x14ac:dyDescent="0.25">
      <c r="A51" s="27">
        <f t="shared" si="13"/>
        <v>36</v>
      </c>
      <c r="B51" s="9" t="s">
        <v>66</v>
      </c>
      <c r="C51" s="31" t="s">
        <v>67</v>
      </c>
      <c r="D51" s="2">
        <v>150000</v>
      </c>
      <c r="E51" s="2">
        <v>0</v>
      </c>
      <c r="F51" s="2">
        <v>0</v>
      </c>
      <c r="G51" s="2"/>
    </row>
    <row r="52" spans="1:7" s="24" customFormat="1" ht="31.5" x14ac:dyDescent="0.25">
      <c r="A52" s="27">
        <f t="shared" si="13"/>
        <v>37</v>
      </c>
      <c r="B52" s="9" t="s">
        <v>68</v>
      </c>
      <c r="C52" s="31" t="s">
        <v>69</v>
      </c>
      <c r="D52" s="2">
        <v>302248</v>
      </c>
      <c r="E52" s="2">
        <v>151124</v>
      </c>
      <c r="F52" s="2">
        <v>302248</v>
      </c>
      <c r="G52" s="2"/>
    </row>
    <row r="53" spans="1:7" s="24" customFormat="1" ht="31.5" x14ac:dyDescent="0.25">
      <c r="A53" s="27">
        <f t="shared" si="13"/>
        <v>38</v>
      </c>
      <c r="B53" s="9" t="s">
        <v>70</v>
      </c>
      <c r="C53" s="31" t="s">
        <v>71</v>
      </c>
      <c r="D53" s="2">
        <v>750000</v>
      </c>
      <c r="E53" s="2">
        <v>0</v>
      </c>
      <c r="F53" s="2">
        <v>0</v>
      </c>
      <c r="G53" s="2"/>
    </row>
    <row r="54" spans="1:7" s="24" customFormat="1" ht="31.5" x14ac:dyDescent="0.25">
      <c r="A54" s="27">
        <f t="shared" si="13"/>
        <v>39</v>
      </c>
      <c r="B54" s="9" t="s">
        <v>72</v>
      </c>
      <c r="C54" s="31" t="s">
        <v>119</v>
      </c>
      <c r="D54" s="2">
        <v>186334</v>
      </c>
      <c r="E54" s="2">
        <v>0</v>
      </c>
      <c r="F54" s="2">
        <v>186334</v>
      </c>
      <c r="G54" s="2"/>
    </row>
    <row r="55" spans="1:7" s="24" customFormat="1" x14ac:dyDescent="0.25">
      <c r="A55" s="27">
        <f t="shared" si="13"/>
        <v>40</v>
      </c>
      <c r="B55" s="9" t="s">
        <v>73</v>
      </c>
      <c r="C55" s="31" t="s">
        <v>74</v>
      </c>
      <c r="D55" s="2">
        <v>578686</v>
      </c>
      <c r="E55" s="2">
        <v>587826</v>
      </c>
      <c r="F55" s="2">
        <v>587826</v>
      </c>
      <c r="G55" s="2"/>
    </row>
    <row r="56" spans="1:7" s="24" customFormat="1" ht="31.5" x14ac:dyDescent="0.25">
      <c r="A56" s="27">
        <f t="shared" si="13"/>
        <v>41</v>
      </c>
      <c r="B56" s="9" t="s">
        <v>75</v>
      </c>
      <c r="C56" s="31" t="s">
        <v>120</v>
      </c>
      <c r="D56" s="151">
        <v>455450</v>
      </c>
      <c r="E56" s="151">
        <v>475817</v>
      </c>
      <c r="F56" s="151">
        <v>336302</v>
      </c>
      <c r="G56" s="151"/>
    </row>
    <row r="57" spans="1:7" s="24" customFormat="1" x14ac:dyDescent="0.25">
      <c r="A57" s="27">
        <f t="shared" si="13"/>
        <v>42</v>
      </c>
      <c r="B57" s="9" t="s">
        <v>76</v>
      </c>
      <c r="C57" s="56" t="s">
        <v>121</v>
      </c>
      <c r="D57" s="2">
        <v>151000</v>
      </c>
      <c r="E57" s="2">
        <v>0</v>
      </c>
      <c r="F57" s="2">
        <v>0</v>
      </c>
      <c r="G57" s="2"/>
    </row>
    <row r="58" spans="1:7" s="24" customFormat="1" x14ac:dyDescent="0.25">
      <c r="A58" s="27">
        <f t="shared" si="13"/>
        <v>43</v>
      </c>
      <c r="B58" s="9" t="s">
        <v>77</v>
      </c>
      <c r="C58" s="56" t="s">
        <v>122</v>
      </c>
      <c r="D58" s="2">
        <v>300000</v>
      </c>
      <c r="E58" s="2">
        <v>0</v>
      </c>
      <c r="F58" s="2">
        <v>0</v>
      </c>
      <c r="G58" s="2"/>
    </row>
    <row r="59" spans="1:7" s="24" customFormat="1" ht="31.5" x14ac:dyDescent="0.25">
      <c r="A59" s="27">
        <f t="shared" si="13"/>
        <v>44</v>
      </c>
      <c r="B59" s="9" t="s">
        <v>123</v>
      </c>
      <c r="C59" s="56" t="s">
        <v>124</v>
      </c>
      <c r="D59" s="2">
        <v>1500000</v>
      </c>
      <c r="E59" s="2">
        <v>1500000</v>
      </c>
      <c r="F59" s="2">
        <v>1500000</v>
      </c>
      <c r="G59" s="2"/>
    </row>
    <row r="60" spans="1:7" s="24" customFormat="1" x14ac:dyDescent="0.25">
      <c r="A60" s="27">
        <f t="shared" si="13"/>
        <v>45</v>
      </c>
      <c r="B60" s="9" t="s">
        <v>293</v>
      </c>
      <c r="C60" s="63" t="s">
        <v>292</v>
      </c>
      <c r="D60" s="29">
        <v>85372</v>
      </c>
      <c r="E60" s="29">
        <v>0</v>
      </c>
      <c r="F60" s="29">
        <v>0</v>
      </c>
      <c r="G60" s="29"/>
    </row>
    <row r="61" spans="1:7" s="24" customFormat="1" x14ac:dyDescent="0.25">
      <c r="A61" s="187" t="s">
        <v>8</v>
      </c>
      <c r="B61" s="188"/>
      <c r="C61" s="189"/>
      <c r="D61" s="17">
        <f>SUM(D62:D71)</f>
        <v>14873196</v>
      </c>
      <c r="E61" s="17">
        <f t="shared" ref="E61:F61" si="14">SUM(E62:E71)</f>
        <v>8607234</v>
      </c>
      <c r="F61" s="17">
        <f t="shared" si="14"/>
        <v>12491687</v>
      </c>
      <c r="G61" s="17"/>
    </row>
    <row r="62" spans="1:7" s="24" customFormat="1" x14ac:dyDescent="0.25">
      <c r="A62" s="145">
        <f>A60+1</f>
        <v>46</v>
      </c>
      <c r="B62" s="50" t="s">
        <v>125</v>
      </c>
      <c r="C62" s="32" t="s">
        <v>35</v>
      </c>
      <c r="D62" s="29">
        <v>350000</v>
      </c>
      <c r="E62" s="29">
        <v>0</v>
      </c>
      <c r="F62" s="29">
        <v>0</v>
      </c>
      <c r="G62" s="29"/>
    </row>
    <row r="63" spans="1:7" s="24" customFormat="1" ht="47.25" x14ac:dyDescent="0.25">
      <c r="A63" s="145">
        <f>A62+1</f>
        <v>47</v>
      </c>
      <c r="B63" s="50" t="s">
        <v>126</v>
      </c>
      <c r="C63" s="32" t="s">
        <v>36</v>
      </c>
      <c r="D63" s="29">
        <v>329520</v>
      </c>
      <c r="E63" s="29">
        <v>372316</v>
      </c>
      <c r="F63" s="29">
        <v>256769</v>
      </c>
      <c r="G63" s="29"/>
    </row>
    <row r="64" spans="1:7" s="24" customFormat="1" x14ac:dyDescent="0.25">
      <c r="A64" s="145">
        <f t="shared" ref="A64:A71" si="15">A63+1</f>
        <v>48</v>
      </c>
      <c r="B64" s="28" t="s">
        <v>127</v>
      </c>
      <c r="C64" s="33" t="s">
        <v>37</v>
      </c>
      <c r="D64" s="29">
        <v>2217959</v>
      </c>
      <c r="E64" s="29">
        <v>4435918</v>
      </c>
      <c r="F64" s="29">
        <v>4435918</v>
      </c>
      <c r="G64" s="29"/>
    </row>
    <row r="65" spans="1:7" s="24" customFormat="1" x14ac:dyDescent="0.25">
      <c r="A65" s="145">
        <f t="shared" si="15"/>
        <v>49</v>
      </c>
      <c r="B65" s="28"/>
      <c r="C65" s="25" t="s">
        <v>166</v>
      </c>
      <c r="D65" s="29">
        <v>2398797</v>
      </c>
      <c r="E65" s="36">
        <v>2399000</v>
      </c>
      <c r="F65" s="36">
        <v>2399000</v>
      </c>
      <c r="G65" s="36"/>
    </row>
    <row r="66" spans="1:7" s="24" customFormat="1" x14ac:dyDescent="0.25">
      <c r="A66" s="145">
        <f t="shared" si="15"/>
        <v>50</v>
      </c>
      <c r="B66" s="28"/>
      <c r="C66" s="25" t="s">
        <v>167</v>
      </c>
      <c r="D66" s="29">
        <v>1050000</v>
      </c>
      <c r="E66" s="36">
        <v>1400000</v>
      </c>
      <c r="F66" s="36">
        <v>1400000</v>
      </c>
      <c r="G66" s="36"/>
    </row>
    <row r="67" spans="1:7" s="24" customFormat="1" x14ac:dyDescent="0.25">
      <c r="A67" s="145">
        <f t="shared" si="15"/>
        <v>51</v>
      </c>
      <c r="B67" s="28"/>
      <c r="C67" s="25" t="s">
        <v>201</v>
      </c>
      <c r="D67" s="29">
        <v>350000</v>
      </c>
      <c r="E67" s="36"/>
      <c r="F67" s="36"/>
      <c r="G67" s="36"/>
    </row>
    <row r="68" spans="1:7" s="24" customFormat="1" ht="31.5" x14ac:dyDescent="0.25">
      <c r="A68" s="145">
        <f t="shared" si="15"/>
        <v>52</v>
      </c>
      <c r="B68" s="28"/>
      <c r="C68" s="69" t="s">
        <v>174</v>
      </c>
      <c r="D68" s="29">
        <v>551203</v>
      </c>
      <c r="E68" s="36">
        <v>0</v>
      </c>
      <c r="F68" s="36">
        <v>0</v>
      </c>
      <c r="G68" s="36"/>
    </row>
    <row r="69" spans="1:7" s="24" customFormat="1" x14ac:dyDescent="0.25">
      <c r="A69" s="145">
        <f t="shared" si="15"/>
        <v>53</v>
      </c>
      <c r="B69" s="28"/>
      <c r="C69" s="65" t="s">
        <v>175</v>
      </c>
      <c r="D69" s="29">
        <v>5900000</v>
      </c>
      <c r="E69" s="29">
        <v>0</v>
      </c>
      <c r="F69" s="29">
        <v>4000000</v>
      </c>
      <c r="G69" s="29"/>
    </row>
    <row r="70" spans="1:7" s="24" customFormat="1" x14ac:dyDescent="0.25">
      <c r="A70" s="145">
        <f t="shared" si="15"/>
        <v>54</v>
      </c>
      <c r="B70" s="28"/>
      <c r="C70" s="65" t="s">
        <v>247</v>
      </c>
      <c r="D70" s="29">
        <v>1200000</v>
      </c>
      <c r="E70" s="36">
        <v>0</v>
      </c>
      <c r="F70" s="36">
        <v>0</v>
      </c>
      <c r="G70" s="36"/>
    </row>
    <row r="71" spans="1:7" s="24" customFormat="1" x14ac:dyDescent="0.25">
      <c r="A71" s="145">
        <f t="shared" si="15"/>
        <v>55</v>
      </c>
      <c r="B71" s="28"/>
      <c r="C71" s="32" t="s">
        <v>180</v>
      </c>
      <c r="D71" s="29">
        <v>525717</v>
      </c>
      <c r="E71" s="36">
        <v>0</v>
      </c>
      <c r="F71" s="36">
        <v>0</v>
      </c>
      <c r="G71" s="36"/>
    </row>
    <row r="72" spans="1:7" s="24" customFormat="1" x14ac:dyDescent="0.25">
      <c r="A72" s="187" t="s">
        <v>10</v>
      </c>
      <c r="B72" s="188"/>
      <c r="C72" s="189"/>
      <c r="D72" s="17">
        <f>SUM(D73:D78)</f>
        <v>5237372.75</v>
      </c>
      <c r="E72" s="17">
        <f t="shared" ref="E72:F72" si="16">SUM(E73:E78)</f>
        <v>3071258.75</v>
      </c>
      <c r="F72" s="17">
        <f t="shared" si="16"/>
        <v>3081217.75</v>
      </c>
      <c r="G72" s="17"/>
    </row>
    <row r="73" spans="1:7" s="24" customFormat="1" x14ac:dyDescent="0.25">
      <c r="A73" s="145">
        <f>A71+1</f>
        <v>56</v>
      </c>
      <c r="B73" s="50" t="s">
        <v>128</v>
      </c>
      <c r="C73" s="34" t="s">
        <v>38</v>
      </c>
      <c r="D73" s="29">
        <v>148830</v>
      </c>
      <c r="E73" s="29">
        <v>121484</v>
      </c>
      <c r="F73" s="29">
        <v>128260</v>
      </c>
      <c r="G73" s="29"/>
    </row>
    <row r="74" spans="1:7" s="24" customFormat="1" ht="31.5" x14ac:dyDescent="0.25">
      <c r="A74" s="145">
        <f>A73+1</f>
        <v>57</v>
      </c>
      <c r="B74" s="50" t="s">
        <v>129</v>
      </c>
      <c r="C74" s="32" t="s">
        <v>39</v>
      </c>
      <c r="D74" s="29">
        <v>319814</v>
      </c>
      <c r="E74" s="29">
        <v>314374</v>
      </c>
      <c r="F74" s="29">
        <v>317557</v>
      </c>
      <c r="G74" s="29"/>
    </row>
    <row r="75" spans="1:7" s="24" customFormat="1" x14ac:dyDescent="0.25">
      <c r="A75" s="145">
        <f t="shared" ref="A75:A78" si="17">A74+1</f>
        <v>58</v>
      </c>
      <c r="B75" s="50" t="s">
        <v>130</v>
      </c>
      <c r="C75" s="34" t="s">
        <v>40</v>
      </c>
      <c r="D75" s="29">
        <v>402054.75</v>
      </c>
      <c r="E75" s="29">
        <v>402054.75</v>
      </c>
      <c r="F75" s="29">
        <v>402054.75</v>
      </c>
      <c r="G75" s="29"/>
    </row>
    <row r="76" spans="1:7" s="24" customFormat="1" ht="31.5" x14ac:dyDescent="0.25">
      <c r="A76" s="145">
        <f t="shared" si="17"/>
        <v>59</v>
      </c>
      <c r="B76" s="49" t="s">
        <v>131</v>
      </c>
      <c r="C76" s="31" t="s">
        <v>41</v>
      </c>
      <c r="D76" s="2">
        <v>366674</v>
      </c>
      <c r="E76" s="2">
        <v>733346</v>
      </c>
      <c r="F76" s="2">
        <v>733346</v>
      </c>
      <c r="G76" s="2"/>
    </row>
    <row r="77" spans="1:7" s="24" customFormat="1" x14ac:dyDescent="0.25">
      <c r="A77" s="145">
        <f t="shared" si="17"/>
        <v>60</v>
      </c>
      <c r="B77" s="49"/>
      <c r="C77" s="34" t="s">
        <v>181</v>
      </c>
      <c r="D77" s="29">
        <v>2500000</v>
      </c>
      <c r="E77" s="29">
        <v>0</v>
      </c>
      <c r="F77" s="29">
        <v>0</v>
      </c>
      <c r="G77" s="29"/>
    </row>
    <row r="78" spans="1:7" s="24" customFormat="1" ht="110.25" x14ac:dyDescent="0.25">
      <c r="A78" s="145">
        <f t="shared" si="17"/>
        <v>61</v>
      </c>
      <c r="B78" s="49"/>
      <c r="C78" s="32" t="s">
        <v>182</v>
      </c>
      <c r="D78" s="29">
        <v>1500000</v>
      </c>
      <c r="E78" s="29">
        <v>1500000</v>
      </c>
      <c r="F78" s="29">
        <v>1500000</v>
      </c>
      <c r="G78" s="29"/>
    </row>
    <row r="79" spans="1:7" s="24" customFormat="1" x14ac:dyDescent="0.25">
      <c r="A79" s="187" t="s">
        <v>9</v>
      </c>
      <c r="B79" s="188"/>
      <c r="C79" s="189"/>
      <c r="D79" s="17">
        <f>SUM(D80:D82)</f>
        <v>4136371</v>
      </c>
      <c r="E79" s="17">
        <f t="shared" ref="E79:F79" si="18">SUM(E80:E82)</f>
        <v>6371</v>
      </c>
      <c r="F79" s="17">
        <f t="shared" si="18"/>
        <v>6371</v>
      </c>
      <c r="G79" s="17"/>
    </row>
    <row r="80" spans="1:7" s="24" customFormat="1" ht="31.5" x14ac:dyDescent="0.25">
      <c r="A80" s="27">
        <f>A78+1</f>
        <v>62</v>
      </c>
      <c r="B80" s="9" t="s">
        <v>132</v>
      </c>
      <c r="C80" s="31" t="s">
        <v>42</v>
      </c>
      <c r="D80" s="2">
        <v>130000</v>
      </c>
      <c r="E80" s="2">
        <v>0</v>
      </c>
      <c r="F80" s="2">
        <v>0</v>
      </c>
      <c r="G80" s="2"/>
    </row>
    <row r="81" spans="1:7" s="24" customFormat="1" ht="31.5" x14ac:dyDescent="0.25">
      <c r="A81" s="27">
        <f>A80+1</f>
        <v>63</v>
      </c>
      <c r="B81" s="9" t="s">
        <v>133</v>
      </c>
      <c r="C81" s="31" t="s">
        <v>43</v>
      </c>
      <c r="D81" s="2">
        <v>6371</v>
      </c>
      <c r="E81" s="2">
        <v>6371</v>
      </c>
      <c r="F81" s="2">
        <v>6371</v>
      </c>
      <c r="G81" s="2"/>
    </row>
    <row r="82" spans="1:7" s="24" customFormat="1" x14ac:dyDescent="0.25">
      <c r="A82" s="27">
        <f>A81+1</f>
        <v>64</v>
      </c>
      <c r="B82" s="9"/>
      <c r="C82" s="4" t="s">
        <v>264</v>
      </c>
      <c r="D82" s="2">
        <v>4000000</v>
      </c>
      <c r="E82" s="2"/>
      <c r="F82" s="2"/>
      <c r="G82" s="2"/>
    </row>
    <row r="83" spans="1:7" s="24" customFormat="1" x14ac:dyDescent="0.25">
      <c r="A83" s="187" t="s">
        <v>7</v>
      </c>
      <c r="B83" s="188"/>
      <c r="C83" s="189"/>
      <c r="D83" s="17">
        <f>SUM(D84:D93)</f>
        <v>39347351</v>
      </c>
      <c r="E83" s="17">
        <f t="shared" ref="E83:F83" si="19">SUM(E84:E93)</f>
        <v>40992815</v>
      </c>
      <c r="F83" s="17">
        <f t="shared" si="19"/>
        <v>41027780</v>
      </c>
      <c r="G83" s="17"/>
    </row>
    <row r="84" spans="1:7" s="24" customFormat="1" x14ac:dyDescent="0.25">
      <c r="A84" s="27">
        <f>A82+1</f>
        <v>65</v>
      </c>
      <c r="B84" s="9"/>
      <c r="C84" s="4" t="s">
        <v>49</v>
      </c>
      <c r="D84" s="2">
        <v>990921</v>
      </c>
      <c r="E84" s="2">
        <v>990921</v>
      </c>
      <c r="F84" s="2">
        <v>990921</v>
      </c>
      <c r="G84" s="2"/>
    </row>
    <row r="85" spans="1:7" s="24" customFormat="1" x14ac:dyDescent="0.25">
      <c r="A85" s="27">
        <f>A84+1</f>
        <v>66</v>
      </c>
      <c r="B85" s="9"/>
      <c r="C85" s="4" t="s">
        <v>44</v>
      </c>
      <c r="D85" s="2">
        <v>917227</v>
      </c>
      <c r="E85" s="2">
        <v>847691</v>
      </c>
      <c r="F85" s="2">
        <v>882656</v>
      </c>
      <c r="G85" s="2"/>
    </row>
    <row r="86" spans="1:7" s="24" customFormat="1" x14ac:dyDescent="0.25">
      <c r="A86" s="27">
        <f t="shared" ref="A86:A93" si="20">A85+1</f>
        <v>67</v>
      </c>
      <c r="B86" s="9"/>
      <c r="C86" s="4" t="s">
        <v>78</v>
      </c>
      <c r="D86" s="2">
        <v>28240000</v>
      </c>
      <c r="E86" s="2">
        <v>32450000</v>
      </c>
      <c r="F86" s="2">
        <v>32450000</v>
      </c>
      <c r="G86" s="2"/>
    </row>
    <row r="87" spans="1:7" s="24" customFormat="1" x14ac:dyDescent="0.25">
      <c r="A87" s="27">
        <f t="shared" si="20"/>
        <v>68</v>
      </c>
      <c r="B87" s="9"/>
      <c r="C87" s="4" t="s">
        <v>79</v>
      </c>
      <c r="D87" s="2">
        <v>400000</v>
      </c>
      <c r="E87" s="2">
        <v>400000</v>
      </c>
      <c r="F87" s="2">
        <v>400000</v>
      </c>
      <c r="G87" s="2"/>
    </row>
    <row r="88" spans="1:7" s="24" customFormat="1" ht="31.5" x14ac:dyDescent="0.25">
      <c r="A88" s="27">
        <f t="shared" si="20"/>
        <v>69</v>
      </c>
      <c r="B88" s="9"/>
      <c r="C88" s="4" t="s">
        <v>80</v>
      </c>
      <c r="D88" s="2">
        <v>3500000</v>
      </c>
      <c r="E88" s="2">
        <v>1330000</v>
      </c>
      <c r="F88" s="2">
        <v>1330000</v>
      </c>
      <c r="G88" s="2"/>
    </row>
    <row r="89" spans="1:7" s="24" customFormat="1" x14ac:dyDescent="0.25">
      <c r="A89" s="27">
        <f t="shared" si="20"/>
        <v>70</v>
      </c>
      <c r="B89" s="9"/>
      <c r="C89" s="4" t="s">
        <v>82</v>
      </c>
      <c r="D89" s="2">
        <v>2961203</v>
      </c>
      <c r="E89" s="2">
        <v>2961203</v>
      </c>
      <c r="F89" s="2">
        <v>2961203</v>
      </c>
      <c r="G89" s="2"/>
    </row>
    <row r="90" spans="1:7" s="24" customFormat="1" x14ac:dyDescent="0.25">
      <c r="A90" s="27">
        <f t="shared" si="20"/>
        <v>71</v>
      </c>
      <c r="B90" s="9"/>
      <c r="C90" s="4" t="s">
        <v>183</v>
      </c>
      <c r="D90" s="2">
        <v>1600000</v>
      </c>
      <c r="E90" s="2">
        <v>1600000</v>
      </c>
      <c r="F90" s="2">
        <v>1600000</v>
      </c>
      <c r="G90" s="2"/>
    </row>
    <row r="91" spans="1:7" s="24" customFormat="1" ht="31.5" x14ac:dyDescent="0.25">
      <c r="A91" s="27">
        <f t="shared" si="20"/>
        <v>72</v>
      </c>
      <c r="B91" s="9"/>
      <c r="C91" s="4" t="s">
        <v>184</v>
      </c>
      <c r="D91" s="2">
        <v>400000</v>
      </c>
      <c r="E91" s="2">
        <v>400000</v>
      </c>
      <c r="F91" s="2">
        <v>400000</v>
      </c>
      <c r="G91" s="2"/>
    </row>
    <row r="92" spans="1:7" s="24" customFormat="1" x14ac:dyDescent="0.25">
      <c r="A92" s="27">
        <f t="shared" si="20"/>
        <v>73</v>
      </c>
      <c r="B92" s="9"/>
      <c r="C92" s="4" t="s">
        <v>201</v>
      </c>
      <c r="D92" s="29">
        <v>325000</v>
      </c>
      <c r="E92" s="29">
        <v>0</v>
      </c>
      <c r="F92" s="29">
        <v>0</v>
      </c>
      <c r="G92" s="29"/>
    </row>
    <row r="93" spans="1:7" s="24" customFormat="1" x14ac:dyDescent="0.25">
      <c r="A93" s="27">
        <f t="shared" si="20"/>
        <v>74</v>
      </c>
      <c r="B93" s="9"/>
      <c r="C93" s="4" t="s">
        <v>265</v>
      </c>
      <c r="D93" s="2">
        <v>13000</v>
      </c>
      <c r="E93" s="2">
        <v>13000</v>
      </c>
      <c r="F93" s="2">
        <v>13000</v>
      </c>
      <c r="G93" s="2"/>
    </row>
    <row r="94" spans="1:7" s="24" customFormat="1" x14ac:dyDescent="0.25">
      <c r="A94" s="187" t="s">
        <v>16</v>
      </c>
      <c r="B94" s="188"/>
      <c r="C94" s="189"/>
      <c r="D94" s="17">
        <f>SUM(D95:D109)</f>
        <v>4952225.5</v>
      </c>
      <c r="E94" s="17">
        <f t="shared" ref="E94:F94" si="21">SUM(E95:E109)</f>
        <v>2585538.5</v>
      </c>
      <c r="F94" s="17">
        <f t="shared" si="21"/>
        <v>2587989</v>
      </c>
      <c r="G94" s="17"/>
    </row>
    <row r="95" spans="1:7" s="35" customFormat="1" x14ac:dyDescent="0.25">
      <c r="A95" s="147">
        <f>A93+1</f>
        <v>75</v>
      </c>
      <c r="B95" s="50" t="s">
        <v>134</v>
      </c>
      <c r="C95" s="37" t="s">
        <v>45</v>
      </c>
      <c r="D95" s="36">
        <v>848587.5</v>
      </c>
      <c r="E95" s="36">
        <v>848587.5</v>
      </c>
      <c r="F95" s="36">
        <v>848587.5</v>
      </c>
      <c r="G95" s="36"/>
    </row>
    <row r="96" spans="1:7" s="35" customFormat="1" x14ac:dyDescent="0.25">
      <c r="A96" s="147">
        <f>A95+1</f>
        <v>76</v>
      </c>
      <c r="B96" s="50" t="s">
        <v>135</v>
      </c>
      <c r="C96" s="37" t="s">
        <v>46</v>
      </c>
      <c r="D96" s="36">
        <v>202377</v>
      </c>
      <c r="E96" s="36">
        <v>186560</v>
      </c>
      <c r="F96" s="36">
        <v>186560</v>
      </c>
      <c r="G96" s="36"/>
    </row>
    <row r="97" spans="1:7" s="35" customFormat="1" ht="31.5" customHeight="1" x14ac:dyDescent="0.25">
      <c r="A97" s="147">
        <f t="shared" ref="A97:A109" si="22">A96+1</f>
        <v>77</v>
      </c>
      <c r="B97" s="50" t="s">
        <v>136</v>
      </c>
      <c r="C97" s="37" t="s">
        <v>137</v>
      </c>
      <c r="D97" s="36">
        <v>5157</v>
      </c>
      <c r="E97" s="36">
        <v>6657</v>
      </c>
      <c r="F97" s="36">
        <v>6657</v>
      </c>
      <c r="G97" s="36"/>
    </row>
    <row r="98" spans="1:7" s="35" customFormat="1" x14ac:dyDescent="0.25">
      <c r="A98" s="147">
        <f t="shared" si="22"/>
        <v>78</v>
      </c>
      <c r="B98" s="50" t="s">
        <v>138</v>
      </c>
      <c r="C98" s="37" t="s">
        <v>47</v>
      </c>
      <c r="D98" s="36">
        <v>3000</v>
      </c>
      <c r="E98" s="36">
        <v>3000</v>
      </c>
      <c r="F98" s="36">
        <v>3000</v>
      </c>
      <c r="G98" s="36"/>
    </row>
    <row r="99" spans="1:7" s="35" customFormat="1" x14ac:dyDescent="0.25">
      <c r="A99" s="147">
        <f t="shared" si="22"/>
        <v>79</v>
      </c>
      <c r="B99" s="50" t="s">
        <v>139</v>
      </c>
      <c r="C99" s="37" t="s">
        <v>140</v>
      </c>
      <c r="D99" s="36">
        <v>1059022</v>
      </c>
      <c r="E99" s="36">
        <v>540734</v>
      </c>
      <c r="F99" s="36">
        <v>543184.5</v>
      </c>
      <c r="G99" s="36"/>
    </row>
    <row r="100" spans="1:7" s="35" customFormat="1" x14ac:dyDescent="0.25">
      <c r="A100" s="147">
        <f t="shared" si="22"/>
        <v>80</v>
      </c>
      <c r="B100" s="50" t="s">
        <v>110</v>
      </c>
      <c r="C100" s="37" t="s">
        <v>59</v>
      </c>
      <c r="D100" s="36">
        <v>211237</v>
      </c>
      <c r="E100" s="36">
        <v>0</v>
      </c>
      <c r="F100" s="36">
        <v>0</v>
      </c>
      <c r="G100" s="36"/>
    </row>
    <row r="101" spans="1:7" s="35" customFormat="1" ht="31.5" x14ac:dyDescent="0.25">
      <c r="A101" s="147">
        <f t="shared" si="22"/>
        <v>81</v>
      </c>
      <c r="B101" s="50" t="s">
        <v>141</v>
      </c>
      <c r="C101" s="37" t="s">
        <v>88</v>
      </c>
      <c r="D101" s="36">
        <v>78360</v>
      </c>
      <c r="E101" s="36">
        <v>0</v>
      </c>
      <c r="F101" s="36">
        <v>0</v>
      </c>
      <c r="G101" s="36"/>
    </row>
    <row r="102" spans="1:7" s="35" customFormat="1" x14ac:dyDescent="0.25">
      <c r="A102" s="147">
        <f t="shared" si="22"/>
        <v>82</v>
      </c>
      <c r="B102" s="50"/>
      <c r="C102" s="37" t="s">
        <v>201</v>
      </c>
      <c r="D102" s="36">
        <v>65000</v>
      </c>
      <c r="E102" s="36"/>
      <c r="F102" s="36"/>
      <c r="G102" s="36"/>
    </row>
    <row r="103" spans="1:7" s="35" customFormat="1" x14ac:dyDescent="0.25">
      <c r="A103" s="147">
        <f t="shared" si="22"/>
        <v>83</v>
      </c>
      <c r="B103" s="50"/>
      <c r="C103" s="37" t="s">
        <v>196</v>
      </c>
      <c r="D103" s="36">
        <v>1053455</v>
      </c>
      <c r="E103" s="36"/>
      <c r="F103" s="36"/>
      <c r="G103" s="36"/>
    </row>
    <row r="104" spans="1:7" s="35" customFormat="1" x14ac:dyDescent="0.25">
      <c r="A104" s="147">
        <f t="shared" si="22"/>
        <v>84</v>
      </c>
      <c r="B104" s="50"/>
      <c r="C104" s="30" t="s">
        <v>197</v>
      </c>
      <c r="D104" s="36">
        <v>15000</v>
      </c>
      <c r="E104" s="36"/>
      <c r="F104" s="36"/>
      <c r="G104" s="36"/>
    </row>
    <row r="105" spans="1:7" s="35" customFormat="1" x14ac:dyDescent="0.25">
      <c r="A105" s="147">
        <f t="shared" si="22"/>
        <v>85</v>
      </c>
      <c r="B105" s="50"/>
      <c r="C105" s="37" t="s">
        <v>198</v>
      </c>
      <c r="D105" s="36">
        <v>160000</v>
      </c>
      <c r="E105" s="36"/>
      <c r="F105" s="36"/>
      <c r="G105" s="36"/>
    </row>
    <row r="106" spans="1:7" s="35" customFormat="1" x14ac:dyDescent="0.25">
      <c r="A106" s="147">
        <f t="shared" si="22"/>
        <v>86</v>
      </c>
      <c r="B106" s="50"/>
      <c r="C106" s="37" t="s">
        <v>199</v>
      </c>
      <c r="D106" s="36">
        <v>64955</v>
      </c>
      <c r="E106" s="36"/>
      <c r="F106" s="36"/>
      <c r="G106" s="36"/>
    </row>
    <row r="107" spans="1:7" s="35" customFormat="1" x14ac:dyDescent="0.25">
      <c r="A107" s="147">
        <f t="shared" si="22"/>
        <v>87</v>
      </c>
      <c r="B107" s="50"/>
      <c r="C107" s="37" t="s">
        <v>200</v>
      </c>
      <c r="D107" s="36">
        <v>136075</v>
      </c>
      <c r="E107" s="36"/>
      <c r="F107" s="36"/>
      <c r="G107" s="36"/>
    </row>
    <row r="108" spans="1:7" s="35" customFormat="1" x14ac:dyDescent="0.25">
      <c r="A108" s="147">
        <f t="shared" si="22"/>
        <v>88</v>
      </c>
      <c r="B108" s="50"/>
      <c r="C108" s="37" t="s">
        <v>250</v>
      </c>
      <c r="D108" s="36">
        <v>1000000</v>
      </c>
      <c r="E108" s="36">
        <v>1000000</v>
      </c>
      <c r="F108" s="36">
        <v>1000000</v>
      </c>
      <c r="G108" s="36"/>
    </row>
    <row r="109" spans="1:7" s="35" customFormat="1" ht="31.5" x14ac:dyDescent="0.25">
      <c r="A109" s="147">
        <f t="shared" si="22"/>
        <v>89</v>
      </c>
      <c r="B109" s="50"/>
      <c r="C109" s="34" t="s">
        <v>266</v>
      </c>
      <c r="D109" s="36">
        <v>50000</v>
      </c>
      <c r="E109" s="36"/>
      <c r="F109" s="36"/>
      <c r="G109" s="36"/>
    </row>
    <row r="110" spans="1:7" s="35" customFormat="1" x14ac:dyDescent="0.25">
      <c r="A110" s="193" t="s">
        <v>223</v>
      </c>
      <c r="B110" s="194"/>
      <c r="C110" s="195"/>
      <c r="D110" s="77">
        <f>SUM(D111:D112)</f>
        <v>231885</v>
      </c>
      <c r="E110" s="77">
        <f t="shared" ref="E110:F110" si="23">SUM(E111:E112)</f>
        <v>231885</v>
      </c>
      <c r="F110" s="77">
        <f t="shared" si="23"/>
        <v>2922753.8597999997</v>
      </c>
      <c r="G110" s="77"/>
    </row>
    <row r="111" spans="1:7" s="35" customFormat="1" x14ac:dyDescent="0.25">
      <c r="A111" s="27">
        <f>A109+1</f>
        <v>90</v>
      </c>
      <c r="B111" s="136" t="s">
        <v>286</v>
      </c>
      <c r="C111" s="37" t="s">
        <v>48</v>
      </c>
      <c r="D111" s="36">
        <v>231885</v>
      </c>
      <c r="E111" s="36">
        <v>231885</v>
      </c>
      <c r="F111" s="36">
        <v>231885</v>
      </c>
      <c r="G111" s="36"/>
    </row>
    <row r="112" spans="1:7" s="35" customFormat="1" x14ac:dyDescent="0.25">
      <c r="A112" s="27">
        <f>A111+1</f>
        <v>91</v>
      </c>
      <c r="B112" s="148" t="s">
        <v>257</v>
      </c>
      <c r="C112" s="78" t="s">
        <v>287</v>
      </c>
      <c r="D112" s="100">
        <v>0</v>
      </c>
      <c r="E112" s="100">
        <v>0</v>
      </c>
      <c r="F112" s="100">
        <v>2690868.8597999997</v>
      </c>
      <c r="G112" s="100"/>
    </row>
    <row r="113" spans="1:7" s="24" customFormat="1" x14ac:dyDescent="0.25">
      <c r="A113" s="187" t="s">
        <v>14</v>
      </c>
      <c r="B113" s="188"/>
      <c r="C113" s="189"/>
      <c r="D113" s="17">
        <f>SUM(D114:D120)</f>
        <v>4169650</v>
      </c>
      <c r="E113" s="17">
        <f t="shared" ref="E113:F113" si="24">SUM(E114:E120)</f>
        <v>1500000</v>
      </c>
      <c r="F113" s="17">
        <f t="shared" si="24"/>
        <v>1500000</v>
      </c>
      <c r="G113" s="17"/>
    </row>
    <row r="114" spans="1:7" s="24" customFormat="1" x14ac:dyDescent="0.25">
      <c r="A114" s="27">
        <f>A112+1</f>
        <v>92</v>
      </c>
      <c r="B114" s="9" t="s">
        <v>142</v>
      </c>
      <c r="C114" s="4" t="s">
        <v>50</v>
      </c>
      <c r="D114" s="29">
        <v>1500000</v>
      </c>
      <c r="E114" s="29">
        <v>1500000</v>
      </c>
      <c r="F114" s="29">
        <v>1500000</v>
      </c>
      <c r="G114" s="29"/>
    </row>
    <row r="115" spans="1:7" s="24" customFormat="1" x14ac:dyDescent="0.25">
      <c r="A115" s="27">
        <f>A114+1</f>
        <v>93</v>
      </c>
      <c r="B115" s="9"/>
      <c r="C115" s="25" t="s">
        <v>202</v>
      </c>
      <c r="D115" s="29">
        <v>332000</v>
      </c>
      <c r="E115" s="2"/>
      <c r="F115" s="2"/>
      <c r="G115" s="2"/>
    </row>
    <row r="116" spans="1:7" s="24" customFormat="1" x14ac:dyDescent="0.25">
      <c r="A116" s="27">
        <f t="shared" ref="A116:A120" si="25">A115+1</f>
        <v>94</v>
      </c>
      <c r="B116" s="9"/>
      <c r="C116" s="25" t="s">
        <v>203</v>
      </c>
      <c r="D116" s="29">
        <v>120000</v>
      </c>
      <c r="E116" s="2"/>
      <c r="F116" s="2"/>
      <c r="G116" s="2"/>
    </row>
    <row r="117" spans="1:7" s="24" customFormat="1" x14ac:dyDescent="0.25">
      <c r="A117" s="27">
        <f t="shared" si="25"/>
        <v>95</v>
      </c>
      <c r="B117" s="9"/>
      <c r="C117" s="102" t="s">
        <v>158</v>
      </c>
      <c r="D117" s="29">
        <v>800000</v>
      </c>
      <c r="E117" s="29"/>
      <c r="F117" s="29"/>
      <c r="G117" s="29"/>
    </row>
    <row r="118" spans="1:7" s="24" customFormat="1" x14ac:dyDescent="0.25">
      <c r="A118" s="27">
        <f t="shared" si="25"/>
        <v>96</v>
      </c>
      <c r="B118" s="9"/>
      <c r="C118" s="107" t="s">
        <v>267</v>
      </c>
      <c r="D118" s="29">
        <v>900000</v>
      </c>
      <c r="E118" s="29"/>
      <c r="F118" s="29"/>
      <c r="G118" s="29"/>
    </row>
    <row r="119" spans="1:7" s="24" customFormat="1" ht="31.5" x14ac:dyDescent="0.25">
      <c r="A119" s="27">
        <f t="shared" si="25"/>
        <v>97</v>
      </c>
      <c r="B119" s="9"/>
      <c r="C119" s="108" t="s">
        <v>268</v>
      </c>
      <c r="D119" s="29">
        <v>425699</v>
      </c>
      <c r="E119" s="29">
        <v>0</v>
      </c>
      <c r="F119" s="29">
        <v>0</v>
      </c>
      <c r="G119" s="29"/>
    </row>
    <row r="120" spans="1:7" s="24" customFormat="1" x14ac:dyDescent="0.25">
      <c r="A120" s="27">
        <f t="shared" si="25"/>
        <v>98</v>
      </c>
      <c r="B120" s="9"/>
      <c r="C120" s="109" t="s">
        <v>269</v>
      </c>
      <c r="D120" s="29">
        <v>91951</v>
      </c>
      <c r="E120" s="29">
        <v>0</v>
      </c>
      <c r="F120" s="29">
        <v>0</v>
      </c>
      <c r="G120" s="29"/>
    </row>
    <row r="121" spans="1:7" s="24" customFormat="1" x14ac:dyDescent="0.25">
      <c r="A121" s="187" t="s">
        <v>15</v>
      </c>
      <c r="B121" s="188"/>
      <c r="C121" s="189"/>
      <c r="D121" s="17">
        <f>SUM(D122:D134)</f>
        <v>6706898</v>
      </c>
      <c r="E121" s="17">
        <f t="shared" ref="E121:F121" si="26">SUM(E122:E134)</f>
        <v>4421583</v>
      </c>
      <c r="F121" s="17">
        <f t="shared" si="26"/>
        <v>5850962</v>
      </c>
      <c r="G121" s="17"/>
    </row>
    <row r="122" spans="1:7" s="24" customFormat="1" x14ac:dyDescent="0.25">
      <c r="A122" s="27">
        <f>A120+1</f>
        <v>99</v>
      </c>
      <c r="B122" s="9" t="s">
        <v>143</v>
      </c>
      <c r="C122" s="38" t="s">
        <v>144</v>
      </c>
      <c r="D122" s="2">
        <v>758250</v>
      </c>
      <c r="E122" s="2">
        <v>758250</v>
      </c>
      <c r="F122" s="2">
        <v>758250</v>
      </c>
      <c r="G122" s="2"/>
    </row>
    <row r="123" spans="1:7" s="24" customFormat="1" x14ac:dyDescent="0.25">
      <c r="A123" s="27">
        <f>A122+1</f>
        <v>100</v>
      </c>
      <c r="B123" s="9" t="s">
        <v>145</v>
      </c>
      <c r="C123" s="38" t="s">
        <v>51</v>
      </c>
      <c r="D123" s="2">
        <v>513277</v>
      </c>
      <c r="E123" s="2">
        <v>513277</v>
      </c>
      <c r="F123" s="2">
        <v>513277</v>
      </c>
      <c r="G123" s="2"/>
    </row>
    <row r="124" spans="1:7" s="24" customFormat="1" x14ac:dyDescent="0.25">
      <c r="A124" s="27">
        <f t="shared" ref="A124" si="27">A123+1</f>
        <v>101</v>
      </c>
      <c r="B124" s="9" t="s">
        <v>146</v>
      </c>
      <c r="C124" s="38" t="s">
        <v>147</v>
      </c>
      <c r="D124" s="2">
        <v>270621</v>
      </c>
      <c r="E124" s="2">
        <v>270621</v>
      </c>
      <c r="F124" s="2">
        <v>200000</v>
      </c>
      <c r="G124" s="2"/>
    </row>
    <row r="125" spans="1:7" s="24" customFormat="1" x14ac:dyDescent="0.25">
      <c r="A125" s="27">
        <f>A124+1</f>
        <v>102</v>
      </c>
      <c r="B125" s="9" t="s">
        <v>148</v>
      </c>
      <c r="C125" s="38" t="s">
        <v>149</v>
      </c>
      <c r="D125" s="2">
        <v>700000</v>
      </c>
      <c r="E125" s="2">
        <v>700000</v>
      </c>
      <c r="F125" s="2">
        <v>700000</v>
      </c>
      <c r="G125" s="2"/>
    </row>
    <row r="126" spans="1:7" s="24" customFormat="1" x14ac:dyDescent="0.25">
      <c r="A126" s="27">
        <f t="shared" ref="A126:A129" si="28">A125+1</f>
        <v>103</v>
      </c>
      <c r="B126" s="9" t="s">
        <v>150</v>
      </c>
      <c r="C126" s="38" t="s">
        <v>52</v>
      </c>
      <c r="D126" s="2">
        <v>500000</v>
      </c>
      <c r="E126" s="2">
        <v>500000</v>
      </c>
      <c r="F126" s="2">
        <v>500000</v>
      </c>
      <c r="G126" s="2"/>
    </row>
    <row r="127" spans="1:7" s="24" customFormat="1" x14ac:dyDescent="0.25">
      <c r="A127" s="27">
        <f t="shared" si="28"/>
        <v>104</v>
      </c>
      <c r="B127" s="9" t="s">
        <v>151</v>
      </c>
      <c r="C127" s="38" t="s">
        <v>152</v>
      </c>
      <c r="D127" s="2">
        <v>1000000</v>
      </c>
      <c r="E127" s="29">
        <v>0</v>
      </c>
      <c r="F127" s="29">
        <v>500000</v>
      </c>
      <c r="G127" s="29"/>
    </row>
    <row r="128" spans="1:7" s="24" customFormat="1" x14ac:dyDescent="0.25">
      <c r="A128" s="27">
        <f t="shared" si="28"/>
        <v>105</v>
      </c>
      <c r="B128" s="9" t="s">
        <v>153</v>
      </c>
      <c r="C128" s="39" t="s">
        <v>53</v>
      </c>
      <c r="D128" s="5">
        <v>394750</v>
      </c>
      <c r="E128" s="5">
        <v>789435</v>
      </c>
      <c r="F128" s="5">
        <v>789435</v>
      </c>
      <c r="G128" s="5"/>
    </row>
    <row r="129" spans="1:7" s="24" customFormat="1" x14ac:dyDescent="0.25">
      <c r="A129" s="27">
        <f t="shared" si="28"/>
        <v>106</v>
      </c>
      <c r="B129" s="9" t="s">
        <v>154</v>
      </c>
      <c r="C129" s="40" t="s">
        <v>155</v>
      </c>
      <c r="D129" s="5">
        <v>500000</v>
      </c>
      <c r="E129" s="5">
        <v>0</v>
      </c>
      <c r="F129" s="5">
        <v>0</v>
      </c>
      <c r="G129" s="5"/>
    </row>
    <row r="130" spans="1:7" s="24" customFormat="1" ht="31.5" x14ac:dyDescent="0.25">
      <c r="A130" s="134">
        <f>A129+1</f>
        <v>107</v>
      </c>
      <c r="B130" s="9"/>
      <c r="C130" s="38" t="s">
        <v>248</v>
      </c>
      <c r="D130" s="2">
        <v>820000</v>
      </c>
      <c r="E130" s="2">
        <v>140000</v>
      </c>
      <c r="F130" s="2">
        <v>140000</v>
      </c>
      <c r="G130" s="2"/>
    </row>
    <row r="131" spans="1:7" s="24" customFormat="1" x14ac:dyDescent="0.25">
      <c r="A131" s="134">
        <f t="shared" ref="A131:A134" si="29">A130+1</f>
        <v>108</v>
      </c>
      <c r="B131" s="9"/>
      <c r="C131" s="38" t="s">
        <v>216</v>
      </c>
      <c r="D131" s="29">
        <v>1000000</v>
      </c>
      <c r="E131" s="29">
        <v>0</v>
      </c>
      <c r="F131" s="29">
        <v>500000</v>
      </c>
      <c r="G131" s="29"/>
    </row>
    <row r="132" spans="1:7" s="24" customFormat="1" x14ac:dyDescent="0.25">
      <c r="A132" s="134">
        <f t="shared" si="29"/>
        <v>109</v>
      </c>
      <c r="B132" s="9"/>
      <c r="C132" s="32" t="s">
        <v>270</v>
      </c>
      <c r="D132" s="29">
        <v>250000</v>
      </c>
      <c r="E132" s="29">
        <v>250000</v>
      </c>
      <c r="F132" s="29">
        <v>250000</v>
      </c>
      <c r="G132" s="29"/>
    </row>
    <row r="133" spans="1:7" s="24" customFormat="1" x14ac:dyDescent="0.25">
      <c r="A133" s="134">
        <f t="shared" si="29"/>
        <v>110</v>
      </c>
      <c r="B133" s="9"/>
      <c r="C133" s="32" t="s">
        <v>271</v>
      </c>
      <c r="D133" s="29">
        <v>0</v>
      </c>
      <c r="E133" s="29">
        <v>500000</v>
      </c>
      <c r="F133" s="29">
        <v>500000</v>
      </c>
      <c r="G133" s="29"/>
    </row>
    <row r="134" spans="1:7" s="24" customFormat="1" x14ac:dyDescent="0.25">
      <c r="A134" s="134">
        <f t="shared" si="29"/>
        <v>111</v>
      </c>
      <c r="B134" s="9"/>
      <c r="C134" s="32" t="s">
        <v>272</v>
      </c>
      <c r="D134" s="24">
        <v>0</v>
      </c>
      <c r="E134" s="29">
        <v>0</v>
      </c>
      <c r="F134" s="29">
        <v>500000</v>
      </c>
      <c r="G134" s="29"/>
    </row>
    <row r="135" spans="1:7" s="24" customFormat="1" x14ac:dyDescent="0.25">
      <c r="A135" s="193" t="s">
        <v>224</v>
      </c>
      <c r="B135" s="194"/>
      <c r="C135" s="195"/>
      <c r="D135" s="77">
        <f>D136</f>
        <v>308975</v>
      </c>
      <c r="E135" s="77">
        <f t="shared" ref="E135:F135" si="30">E136</f>
        <v>308975</v>
      </c>
      <c r="F135" s="77">
        <f t="shared" si="30"/>
        <v>308975</v>
      </c>
      <c r="G135" s="77"/>
    </row>
    <row r="136" spans="1:7" s="24" customFormat="1" ht="31.5" x14ac:dyDescent="0.25">
      <c r="A136" s="152">
        <f>A134+1</f>
        <v>112</v>
      </c>
      <c r="B136" s="80" t="s">
        <v>274</v>
      </c>
      <c r="C136" s="81" t="s">
        <v>225</v>
      </c>
      <c r="D136" s="82">
        <v>308975</v>
      </c>
      <c r="E136" s="82">
        <v>308975</v>
      </c>
      <c r="F136" s="82">
        <v>308975</v>
      </c>
      <c r="G136" s="82"/>
    </row>
    <row r="137" spans="1:7" s="24" customFormat="1" x14ac:dyDescent="0.25">
      <c r="A137" s="190" t="s">
        <v>226</v>
      </c>
      <c r="B137" s="191"/>
      <c r="C137" s="192"/>
      <c r="D137" s="149">
        <f>SUM(D138:D142)</f>
        <v>93700</v>
      </c>
      <c r="E137" s="149">
        <f t="shared" ref="E137:F137" si="31">SUM(E138:E142)</f>
        <v>6000</v>
      </c>
      <c r="F137" s="149">
        <f t="shared" si="31"/>
        <v>433843</v>
      </c>
      <c r="G137" s="82"/>
    </row>
    <row r="138" spans="1:7" s="24" customFormat="1" x14ac:dyDescent="0.25">
      <c r="A138" s="153">
        <f>A136+1</f>
        <v>113</v>
      </c>
      <c r="B138" s="143" t="s">
        <v>262</v>
      </c>
      <c r="C138" s="84" t="s">
        <v>227</v>
      </c>
      <c r="D138" s="85">
        <v>27700</v>
      </c>
      <c r="E138" s="85">
        <v>0</v>
      </c>
      <c r="F138" s="85">
        <v>72000</v>
      </c>
      <c r="G138" s="82"/>
    </row>
    <row r="139" spans="1:7" s="24" customFormat="1" x14ac:dyDescent="0.25">
      <c r="A139" s="153">
        <f>A138+1</f>
        <v>114</v>
      </c>
      <c r="B139" s="143" t="s">
        <v>273</v>
      </c>
      <c r="C139" s="84" t="s">
        <v>228</v>
      </c>
      <c r="D139" s="85">
        <v>55000</v>
      </c>
      <c r="E139" s="85">
        <v>0</v>
      </c>
      <c r="F139" s="85">
        <v>0</v>
      </c>
      <c r="G139" s="82"/>
    </row>
    <row r="140" spans="1:7" s="24" customFormat="1" x14ac:dyDescent="0.25">
      <c r="A140" s="153">
        <f t="shared" ref="A140:A142" si="32">A139+1</f>
        <v>115</v>
      </c>
      <c r="B140" s="143" t="s">
        <v>275</v>
      </c>
      <c r="C140" s="84" t="s">
        <v>229</v>
      </c>
      <c r="D140" s="85">
        <v>5000</v>
      </c>
      <c r="E140" s="85">
        <v>0</v>
      </c>
      <c r="F140" s="85">
        <v>0</v>
      </c>
      <c r="G140" s="82"/>
    </row>
    <row r="141" spans="1:7" s="24" customFormat="1" x14ac:dyDescent="0.25">
      <c r="A141" s="153">
        <f t="shared" si="32"/>
        <v>116</v>
      </c>
      <c r="B141" s="143" t="s">
        <v>276</v>
      </c>
      <c r="C141" s="84" t="s">
        <v>230</v>
      </c>
      <c r="D141" s="85">
        <v>6000</v>
      </c>
      <c r="E141" s="85">
        <v>6000</v>
      </c>
      <c r="F141" s="85">
        <v>6000</v>
      </c>
      <c r="G141" s="82"/>
    </row>
    <row r="142" spans="1:7" s="24" customFormat="1" x14ac:dyDescent="0.25">
      <c r="A142" s="153">
        <f t="shared" si="32"/>
        <v>117</v>
      </c>
      <c r="B142" s="87" t="s">
        <v>257</v>
      </c>
      <c r="C142" s="84" t="s">
        <v>294</v>
      </c>
      <c r="D142" s="85">
        <v>0</v>
      </c>
      <c r="E142" s="85">
        <v>0</v>
      </c>
      <c r="F142" s="85">
        <v>355843</v>
      </c>
      <c r="G142" s="82"/>
    </row>
    <row r="143" spans="1:7" s="24" customFormat="1" x14ac:dyDescent="0.25">
      <c r="A143" s="187" t="s">
        <v>11</v>
      </c>
      <c r="B143" s="188"/>
      <c r="C143" s="189"/>
      <c r="D143" s="17">
        <f>SUM(D144:D146)</f>
        <v>2007200</v>
      </c>
      <c r="E143" s="17">
        <f t="shared" ref="E143:F143" si="33">SUM(E144:E146)</f>
        <v>1994400</v>
      </c>
      <c r="F143" s="17">
        <f t="shared" si="33"/>
        <v>1994400</v>
      </c>
      <c r="G143" s="17"/>
    </row>
    <row r="144" spans="1:7" s="24" customFormat="1" x14ac:dyDescent="0.25">
      <c r="A144" s="27">
        <f>A142+1</f>
        <v>118</v>
      </c>
      <c r="B144" s="10" t="s">
        <v>156</v>
      </c>
      <c r="C144" s="38" t="s">
        <v>54</v>
      </c>
      <c r="D144" s="29">
        <v>600000</v>
      </c>
      <c r="E144" s="29">
        <v>600000</v>
      </c>
      <c r="F144" s="29">
        <v>600000</v>
      </c>
      <c r="G144" s="29"/>
    </row>
    <row r="145" spans="1:7" s="24" customFormat="1" ht="31.5" x14ac:dyDescent="0.25">
      <c r="A145" s="27">
        <f>A144+1</f>
        <v>119</v>
      </c>
      <c r="B145" s="9" t="s">
        <v>157</v>
      </c>
      <c r="C145" s="31" t="s">
        <v>55</v>
      </c>
      <c r="D145" s="5">
        <v>697200</v>
      </c>
      <c r="E145" s="5">
        <v>1394400</v>
      </c>
      <c r="F145" s="5">
        <v>1394400</v>
      </c>
      <c r="G145" s="5"/>
    </row>
    <row r="146" spans="1:7" s="24" customFormat="1" x14ac:dyDescent="0.25">
      <c r="A146" s="27">
        <f>A145+1</f>
        <v>120</v>
      </c>
      <c r="B146" s="9"/>
      <c r="C146" s="31" t="s">
        <v>220</v>
      </c>
      <c r="D146" s="5">
        <v>710000</v>
      </c>
      <c r="E146" s="5"/>
      <c r="F146" s="5"/>
      <c r="G146" s="5"/>
    </row>
    <row r="147" spans="1:7" s="24" customFormat="1" x14ac:dyDescent="0.25">
      <c r="A147" s="190" t="s">
        <v>231</v>
      </c>
      <c r="B147" s="191"/>
      <c r="C147" s="192"/>
      <c r="D147" s="149">
        <f>SUM(D148:D152)</f>
        <v>165133</v>
      </c>
      <c r="E147" s="149">
        <f t="shared" ref="E147:F147" si="34">SUM(E148:E152)</f>
        <v>386339</v>
      </c>
      <c r="F147" s="149">
        <f t="shared" si="34"/>
        <v>374001.50380000001</v>
      </c>
      <c r="G147" s="149"/>
    </row>
    <row r="148" spans="1:7" s="24" customFormat="1" x14ac:dyDescent="0.25">
      <c r="A148" s="153">
        <f>A146+1</f>
        <v>121</v>
      </c>
      <c r="B148" s="83" t="s">
        <v>281</v>
      </c>
      <c r="C148" s="86" t="s">
        <v>232</v>
      </c>
      <c r="D148" s="82">
        <v>61949</v>
      </c>
      <c r="E148" s="82">
        <v>0</v>
      </c>
      <c r="F148" s="82">
        <v>0</v>
      </c>
      <c r="G148" s="82"/>
    </row>
    <row r="149" spans="1:7" s="24" customFormat="1" x14ac:dyDescent="0.25">
      <c r="A149" s="153">
        <f>A148+1</f>
        <v>122</v>
      </c>
      <c r="B149" s="83" t="s">
        <v>282</v>
      </c>
      <c r="C149" s="86" t="s">
        <v>233</v>
      </c>
      <c r="D149" s="82">
        <v>79061</v>
      </c>
      <c r="E149" s="82">
        <v>56376</v>
      </c>
      <c r="F149" s="82">
        <v>56376</v>
      </c>
      <c r="G149" s="82"/>
    </row>
    <row r="150" spans="1:7" s="24" customFormat="1" x14ac:dyDescent="0.25">
      <c r="A150" s="153">
        <f>A149+1</f>
        <v>123</v>
      </c>
      <c r="B150" s="83" t="s">
        <v>283</v>
      </c>
      <c r="C150" s="86" t="s">
        <v>234</v>
      </c>
      <c r="D150" s="82">
        <v>20000</v>
      </c>
      <c r="E150" s="82">
        <v>325840</v>
      </c>
      <c r="F150" s="82">
        <v>262770</v>
      </c>
      <c r="G150" s="82"/>
    </row>
    <row r="151" spans="1:7" s="24" customFormat="1" x14ac:dyDescent="0.25">
      <c r="A151" s="153">
        <f t="shared" ref="A151:A152" si="35">A150+1</f>
        <v>124</v>
      </c>
      <c r="B151" s="83" t="s">
        <v>284</v>
      </c>
      <c r="C151" s="84" t="s">
        <v>235</v>
      </c>
      <c r="D151" s="82">
        <v>4123</v>
      </c>
      <c r="E151" s="82">
        <v>4123</v>
      </c>
      <c r="F151" s="82">
        <v>4123</v>
      </c>
      <c r="G151" s="82"/>
    </row>
    <row r="152" spans="1:7" s="24" customFormat="1" x14ac:dyDescent="0.25">
      <c r="A152" s="153">
        <f t="shared" si="35"/>
        <v>125</v>
      </c>
      <c r="B152" s="87" t="s">
        <v>257</v>
      </c>
      <c r="C152" s="84" t="s">
        <v>285</v>
      </c>
      <c r="D152" s="150">
        <v>0</v>
      </c>
      <c r="E152" s="150">
        <v>0</v>
      </c>
      <c r="F152" s="150">
        <v>50732.503799999999</v>
      </c>
      <c r="G152" s="150"/>
    </row>
    <row r="153" spans="1:7" s="24" customFormat="1" x14ac:dyDescent="0.25">
      <c r="A153" s="190" t="s">
        <v>236</v>
      </c>
      <c r="B153" s="191"/>
      <c r="C153" s="192"/>
      <c r="D153" s="149">
        <f>SUM(D154:D161)</f>
        <v>766304</v>
      </c>
      <c r="E153" s="149">
        <f t="shared" ref="E153:F153" si="36">SUM(E154:E161)</f>
        <v>915315</v>
      </c>
      <c r="F153" s="149">
        <f t="shared" si="36"/>
        <v>4066665.5634000003</v>
      </c>
      <c r="G153" s="149"/>
    </row>
    <row r="154" spans="1:7" s="24" customFormat="1" x14ac:dyDescent="0.25">
      <c r="A154" s="153">
        <f>A152+1</f>
        <v>126</v>
      </c>
      <c r="B154" s="87" t="s">
        <v>251</v>
      </c>
      <c r="C154" s="84" t="s">
        <v>237</v>
      </c>
      <c r="D154" s="82">
        <v>63210</v>
      </c>
      <c r="E154" s="82">
        <v>63210</v>
      </c>
      <c r="F154" s="82">
        <v>15805</v>
      </c>
      <c r="G154" s="82"/>
    </row>
    <row r="155" spans="1:7" s="24" customFormat="1" ht="31.5" x14ac:dyDescent="0.25">
      <c r="A155" s="153">
        <f>A154+1</f>
        <v>127</v>
      </c>
      <c r="B155" s="87" t="s">
        <v>252</v>
      </c>
      <c r="C155" s="84" t="s">
        <v>238</v>
      </c>
      <c r="D155" s="82">
        <v>72600</v>
      </c>
      <c r="E155" s="82">
        <v>90145</v>
      </c>
      <c r="F155" s="82">
        <v>105875</v>
      </c>
      <c r="G155" s="82"/>
    </row>
    <row r="156" spans="1:7" s="24" customFormat="1" ht="31.5" x14ac:dyDescent="0.25">
      <c r="A156" s="153">
        <f>A155+1</f>
        <v>128</v>
      </c>
      <c r="B156" s="87" t="s">
        <v>253</v>
      </c>
      <c r="C156" s="84" t="s">
        <v>239</v>
      </c>
      <c r="D156" s="82">
        <v>39204</v>
      </c>
      <c r="E156" s="82">
        <v>39204</v>
      </c>
      <c r="F156" s="82">
        <v>39204</v>
      </c>
      <c r="G156" s="82"/>
    </row>
    <row r="157" spans="1:7" s="24" customFormat="1" x14ac:dyDescent="0.25">
      <c r="A157" s="153">
        <f t="shared" ref="A157:A161" si="37">A156+1</f>
        <v>129</v>
      </c>
      <c r="B157" s="87" t="s">
        <v>254</v>
      </c>
      <c r="C157" s="84" t="s">
        <v>240</v>
      </c>
      <c r="D157" s="82">
        <v>34318</v>
      </c>
      <c r="E157" s="82">
        <v>0</v>
      </c>
      <c r="F157" s="82">
        <v>0</v>
      </c>
      <c r="G157" s="82"/>
    </row>
    <row r="158" spans="1:7" s="24" customFormat="1" x14ac:dyDescent="0.25">
      <c r="A158" s="153">
        <f t="shared" si="37"/>
        <v>130</v>
      </c>
      <c r="B158" s="87" t="s">
        <v>255</v>
      </c>
      <c r="C158" s="84" t="s">
        <v>241</v>
      </c>
      <c r="D158" s="82">
        <v>96800</v>
      </c>
      <c r="E158" s="82">
        <v>430760</v>
      </c>
      <c r="F158" s="82">
        <v>1308300</v>
      </c>
      <c r="G158" s="82"/>
    </row>
    <row r="159" spans="1:7" s="24" customFormat="1" x14ac:dyDescent="0.25">
      <c r="A159" s="153">
        <f t="shared" si="37"/>
        <v>131</v>
      </c>
      <c r="B159" s="87" t="s">
        <v>256</v>
      </c>
      <c r="C159" s="88" t="s">
        <v>242</v>
      </c>
      <c r="D159" s="82">
        <v>204494</v>
      </c>
      <c r="E159" s="82">
        <v>154460</v>
      </c>
      <c r="F159" s="82">
        <v>154460</v>
      </c>
      <c r="G159" s="82"/>
    </row>
    <row r="160" spans="1:7" s="24" customFormat="1" x14ac:dyDescent="0.25">
      <c r="A160" s="153">
        <f t="shared" si="37"/>
        <v>132</v>
      </c>
      <c r="B160" s="87" t="s">
        <v>110</v>
      </c>
      <c r="C160" s="88" t="s">
        <v>59</v>
      </c>
      <c r="D160" s="82">
        <v>255678</v>
      </c>
      <c r="E160" s="82">
        <v>137536</v>
      </c>
      <c r="F160" s="82">
        <v>107536</v>
      </c>
      <c r="G160" s="82"/>
    </row>
    <row r="161" spans="1:7" s="24" customFormat="1" x14ac:dyDescent="0.25">
      <c r="A161" s="153">
        <f t="shared" si="37"/>
        <v>133</v>
      </c>
      <c r="B161" s="87" t="s">
        <v>257</v>
      </c>
      <c r="C161" s="88" t="s">
        <v>246</v>
      </c>
      <c r="D161" s="150">
        <v>0</v>
      </c>
      <c r="E161" s="150">
        <v>0</v>
      </c>
      <c r="F161" s="150">
        <v>2335485.5634000003</v>
      </c>
      <c r="G161" s="150"/>
    </row>
    <row r="162" spans="1:7" s="24" customFormat="1" x14ac:dyDescent="0.25">
      <c r="A162" s="193" t="s">
        <v>243</v>
      </c>
      <c r="B162" s="194"/>
      <c r="C162" s="195"/>
      <c r="D162" s="77">
        <f>SUM(D163:D165)</f>
        <v>1000000</v>
      </c>
      <c r="E162" s="77">
        <f t="shared" ref="E162:F162" si="38">SUM(E163:E165)</f>
        <v>800000</v>
      </c>
      <c r="F162" s="77">
        <f t="shared" si="38"/>
        <v>800000</v>
      </c>
      <c r="G162" s="77"/>
    </row>
    <row r="163" spans="1:7" s="24" customFormat="1" x14ac:dyDescent="0.25">
      <c r="A163" s="154">
        <f>A161+1</f>
        <v>134</v>
      </c>
      <c r="B163" s="89" t="s">
        <v>258</v>
      </c>
      <c r="C163" s="90" t="s">
        <v>244</v>
      </c>
      <c r="D163" s="82">
        <v>439423.07692307694</v>
      </c>
      <c r="E163" s="82">
        <v>439423.07692307694</v>
      </c>
      <c r="F163" s="82">
        <v>439423.07692307694</v>
      </c>
      <c r="G163" s="82"/>
    </row>
    <row r="164" spans="1:7" s="24" customFormat="1" x14ac:dyDescent="0.25">
      <c r="A164" s="154">
        <f>A163+1</f>
        <v>135</v>
      </c>
      <c r="B164" s="89" t="s">
        <v>259</v>
      </c>
      <c r="C164" s="90" t="s">
        <v>245</v>
      </c>
      <c r="D164" s="82">
        <v>360576.92307692306</v>
      </c>
      <c r="E164" s="82">
        <v>360576.92307692306</v>
      </c>
      <c r="F164" s="82">
        <v>360576.92307692306</v>
      </c>
      <c r="G164" s="82"/>
    </row>
    <row r="165" spans="1:7" s="24" customFormat="1" ht="31.5" x14ac:dyDescent="0.25">
      <c r="A165" s="154">
        <f>A164+1</f>
        <v>136</v>
      </c>
      <c r="B165" s="89" t="s">
        <v>260</v>
      </c>
      <c r="C165" s="90" t="s">
        <v>261</v>
      </c>
      <c r="D165" s="101">
        <v>200000</v>
      </c>
      <c r="E165" s="101">
        <v>0</v>
      </c>
      <c r="F165" s="101">
        <v>0</v>
      </c>
      <c r="G165" s="101"/>
    </row>
    <row r="166" spans="1:7" s="24" customFormat="1" x14ac:dyDescent="0.25">
      <c r="A166" s="187" t="s">
        <v>56</v>
      </c>
      <c r="B166" s="188"/>
      <c r="C166" s="189"/>
      <c r="D166" s="17">
        <f>D167</f>
        <v>0</v>
      </c>
      <c r="E166" s="17">
        <f t="shared" ref="E166:F166" si="39">E167</f>
        <v>0</v>
      </c>
      <c r="F166" s="17">
        <f t="shared" si="39"/>
        <v>144000000</v>
      </c>
      <c r="G166" s="17"/>
    </row>
    <row r="167" spans="1:7" s="24" customFormat="1" x14ac:dyDescent="0.25">
      <c r="A167" s="13">
        <f>A165+1</f>
        <v>137</v>
      </c>
      <c r="B167" s="10"/>
      <c r="C167" s="38" t="s">
        <v>85</v>
      </c>
      <c r="D167" s="2">
        <v>0</v>
      </c>
      <c r="E167" s="2">
        <v>0</v>
      </c>
      <c r="F167" s="2">
        <v>144000000</v>
      </c>
      <c r="G167" s="2"/>
    </row>
    <row r="168" spans="1:7" x14ac:dyDescent="0.25">
      <c r="A168" s="43"/>
      <c r="B168" s="44"/>
      <c r="C168" s="45"/>
      <c r="D168" s="46"/>
      <c r="E168" s="46"/>
      <c r="F168" s="46"/>
    </row>
    <row r="169" spans="1:7" x14ac:dyDescent="0.25">
      <c r="A169" s="43"/>
      <c r="B169" s="44"/>
      <c r="C169" s="45"/>
      <c r="D169" s="46"/>
      <c r="E169" s="46"/>
      <c r="F169" s="46"/>
    </row>
    <row r="170" spans="1:7" x14ac:dyDescent="0.25">
      <c r="A170" s="43"/>
      <c r="B170" s="44"/>
      <c r="C170" s="45"/>
      <c r="D170" s="46"/>
      <c r="E170" s="46"/>
      <c r="F170" s="46"/>
    </row>
    <row r="171" spans="1:7" x14ac:dyDescent="0.25">
      <c r="A171" s="43"/>
      <c r="B171" s="44"/>
      <c r="C171" s="45"/>
      <c r="D171" s="46"/>
      <c r="E171" s="46"/>
      <c r="F171" s="46"/>
    </row>
    <row r="174" spans="1:7" s="20" customFormat="1" ht="18.75" x14ac:dyDescent="0.2">
      <c r="A174" s="41"/>
      <c r="B174" s="206" t="s">
        <v>20</v>
      </c>
      <c r="C174" s="206"/>
      <c r="D174" s="207" t="s">
        <v>21</v>
      </c>
      <c r="E174" s="207"/>
      <c r="F174" s="207"/>
    </row>
    <row r="175" spans="1:7" s="20" customFormat="1" x14ac:dyDescent="0.2">
      <c r="A175" s="41"/>
      <c r="B175" s="23"/>
      <c r="C175" s="23"/>
      <c r="D175" s="8"/>
      <c r="E175" s="8"/>
      <c r="F175" s="8"/>
    </row>
    <row r="176" spans="1:7" s="20" customFormat="1" x14ac:dyDescent="0.2">
      <c r="A176" s="41"/>
      <c r="B176" s="23"/>
      <c r="C176" s="23"/>
      <c r="D176" s="8"/>
      <c r="E176" s="8"/>
      <c r="F176" s="8"/>
    </row>
    <row r="177" spans="1:6" s="20" customFormat="1" x14ac:dyDescent="0.2">
      <c r="C177" s="23"/>
      <c r="D177" s="8"/>
      <c r="E177" s="8"/>
      <c r="F177" s="8"/>
    </row>
    <row r="178" spans="1:6" s="20" customFormat="1" ht="26.25" customHeight="1" x14ac:dyDescent="0.2">
      <c r="C178" s="23"/>
      <c r="D178" s="8"/>
      <c r="E178" s="8"/>
      <c r="F178" s="8"/>
    </row>
    <row r="179" spans="1:6" s="20" customFormat="1" x14ac:dyDescent="0.2">
      <c r="A179" s="41"/>
      <c r="B179" s="23"/>
      <c r="C179" s="23"/>
      <c r="D179" s="8"/>
      <c r="E179" s="8"/>
      <c r="F179" s="8"/>
    </row>
    <row r="180" spans="1:6" s="20" customFormat="1" x14ac:dyDescent="0.2">
      <c r="A180" s="41"/>
      <c r="B180" s="23"/>
      <c r="C180" s="23"/>
      <c r="D180" s="8"/>
      <c r="E180" s="8"/>
      <c r="F180" s="8"/>
    </row>
    <row r="181" spans="1:6" s="20" customFormat="1" x14ac:dyDescent="0.2">
      <c r="A181" s="41"/>
      <c r="B181" s="23"/>
      <c r="C181" s="23"/>
      <c r="D181" s="8"/>
      <c r="E181" s="8"/>
      <c r="F181" s="8"/>
    </row>
    <row r="182" spans="1:6" s="20" customFormat="1" x14ac:dyDescent="0.2">
      <c r="A182" s="208" t="s">
        <v>57</v>
      </c>
      <c r="B182" s="208"/>
      <c r="C182" s="23"/>
      <c r="D182" s="8"/>
      <c r="E182" s="8"/>
      <c r="F182" s="8"/>
    </row>
    <row r="183" spans="1:6" s="20" customFormat="1" ht="25.5" customHeight="1" x14ac:dyDescent="0.2">
      <c r="A183" s="209" t="s">
        <v>58</v>
      </c>
      <c r="B183" s="208"/>
      <c r="C183" s="23"/>
      <c r="D183" s="8"/>
      <c r="E183" s="8"/>
      <c r="F183" s="8"/>
    </row>
    <row r="184" spans="1:6" s="20" customFormat="1" x14ac:dyDescent="0.2">
      <c r="A184" s="41"/>
      <c r="B184" s="23"/>
      <c r="C184" s="23"/>
      <c r="D184" s="8"/>
      <c r="E184" s="8"/>
      <c r="F184" s="8"/>
    </row>
    <row r="186" spans="1:6" x14ac:dyDescent="0.25">
      <c r="A186" s="42"/>
      <c r="B186" s="22"/>
      <c r="C186" s="21"/>
    </row>
    <row r="187" spans="1:6" x14ac:dyDescent="0.25">
      <c r="A187" s="42"/>
      <c r="B187" s="22"/>
      <c r="C187" s="21"/>
    </row>
    <row r="188" spans="1:6" ht="27.75" customHeight="1" x14ac:dyDescent="0.25">
      <c r="A188" s="205"/>
      <c r="B188" s="205"/>
      <c r="C188" s="205"/>
    </row>
  </sheetData>
  <mergeCells count="31">
    <mergeCell ref="A4:F4"/>
    <mergeCell ref="A7:C7"/>
    <mergeCell ref="A8:C8"/>
    <mergeCell ref="A12:C12"/>
    <mergeCell ref="A14:C14"/>
    <mergeCell ref="A83:C83"/>
    <mergeCell ref="A94:C94"/>
    <mergeCell ref="A110:C110"/>
    <mergeCell ref="A113:C113"/>
    <mergeCell ref="A16:C16"/>
    <mergeCell ref="A19:C19"/>
    <mergeCell ref="A27:C27"/>
    <mergeCell ref="A37:C37"/>
    <mergeCell ref="A46:C46"/>
    <mergeCell ref="A61:C61"/>
    <mergeCell ref="A188:C188"/>
    <mergeCell ref="J12:L12"/>
    <mergeCell ref="A162:C162"/>
    <mergeCell ref="A166:C166"/>
    <mergeCell ref="B174:C174"/>
    <mergeCell ref="D174:F174"/>
    <mergeCell ref="A182:B182"/>
    <mergeCell ref="A183:B183"/>
    <mergeCell ref="A121:C121"/>
    <mergeCell ref="A135:C135"/>
    <mergeCell ref="A137:C137"/>
    <mergeCell ref="A143:C143"/>
    <mergeCell ref="A147:C147"/>
    <mergeCell ref="A153:C153"/>
    <mergeCell ref="A72:C72"/>
    <mergeCell ref="A79:C79"/>
  </mergeCells>
  <pageMargins left="0.65" right="0.63" top="0.74803149606299213" bottom="0.74803149606299213" header="0.27" footer="0.31496062992125984"/>
  <pageSetup paperSize="9" scale="43" fitToHeight="0" orientation="portrait" r:id="rId1"/>
  <headerFooter>
    <oddFooter>&amp;L&amp;F&amp;R&amp;P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pageSetUpPr fitToPage="1"/>
  </sheetPr>
  <dimension ref="A1:M227"/>
  <sheetViews>
    <sheetView topLeftCell="A4" zoomScaleNormal="100" workbookViewId="0">
      <selection activeCell="C19" sqref="C19"/>
    </sheetView>
  </sheetViews>
  <sheetFormatPr defaultRowHeight="15.75" x14ac:dyDescent="0.25"/>
  <cols>
    <col min="1" max="1" width="6.375" style="12" customWidth="1"/>
    <col min="2" max="2" width="13" style="8" customWidth="1"/>
    <col min="3" max="3" width="68.75" style="1" customWidth="1"/>
    <col min="4" max="4" width="13" style="11" customWidth="1"/>
    <col min="5" max="6" width="11.875" style="11" customWidth="1"/>
    <col min="7" max="9" width="12.25" style="1" customWidth="1"/>
    <col min="10" max="10" width="12.625" style="24" customWidth="1"/>
    <col min="11" max="16384" width="9" style="1"/>
  </cols>
  <sheetData>
    <row r="1" spans="1:13" ht="11.25" customHeight="1" x14ac:dyDescent="0.25"/>
    <row r="2" spans="1:13" ht="54" customHeight="1" x14ac:dyDescent="0.25">
      <c r="C2" s="7"/>
      <c r="G2" s="196" t="s">
        <v>291</v>
      </c>
      <c r="H2" s="196"/>
      <c r="I2" s="196"/>
    </row>
    <row r="3" spans="1:13" ht="10.5" customHeight="1" x14ac:dyDescent="0.25"/>
    <row r="4" spans="1:13" x14ac:dyDescent="0.25">
      <c r="A4" s="197" t="s">
        <v>83</v>
      </c>
      <c r="B4" s="197"/>
      <c r="C4" s="197"/>
      <c r="D4" s="197"/>
      <c r="E4" s="197"/>
      <c r="F4" s="197"/>
      <c r="J4" s="112"/>
    </row>
    <row r="5" spans="1:13" ht="21" customHeight="1" x14ac:dyDescent="0.25">
      <c r="I5" s="14" t="s">
        <v>18</v>
      </c>
    </row>
    <row r="6" spans="1:13" ht="79.5" customHeight="1" x14ac:dyDescent="0.25">
      <c r="A6" s="139" t="s">
        <v>5</v>
      </c>
      <c r="B6" s="140" t="s">
        <v>81</v>
      </c>
      <c r="C6" s="139" t="s">
        <v>4</v>
      </c>
      <c r="D6" s="141" t="s">
        <v>0</v>
      </c>
      <c r="E6" s="141" t="s">
        <v>1</v>
      </c>
      <c r="F6" s="141" t="s">
        <v>22</v>
      </c>
      <c r="G6" s="138" t="s">
        <v>288</v>
      </c>
      <c r="H6" s="138" t="s">
        <v>289</v>
      </c>
      <c r="I6" s="142" t="s">
        <v>290</v>
      </c>
    </row>
    <row r="7" spans="1:13" x14ac:dyDescent="0.25">
      <c r="A7" s="199" t="s">
        <v>19</v>
      </c>
      <c r="B7" s="200"/>
      <c r="C7" s="201"/>
      <c r="D7" s="15">
        <f>D8+D12+D14+D16+D22+D30+D40+D49+D64+D85+D92+D97+D117+D135+D138+D146+D174+D176+D182+D186+D192+D201+D205</f>
        <v>111948678</v>
      </c>
      <c r="E7" s="15">
        <f t="shared" ref="E7:F7" si="0">E8+E12+E14+E16+E22+E30+E40+E49+E64+E85+E92+E97+E117+E135+E138+E146+E174+E176+E182+E186+E192+E201+E205</f>
        <v>92351659</v>
      </c>
      <c r="F7" s="15">
        <f t="shared" si="0"/>
        <v>257507472.17699999</v>
      </c>
      <c r="G7" s="15"/>
      <c r="H7" s="15"/>
      <c r="I7" s="15"/>
      <c r="J7" s="113"/>
      <c r="K7" s="157"/>
      <c r="L7" s="157"/>
      <c r="M7" s="157"/>
    </row>
    <row r="8" spans="1:13" x14ac:dyDescent="0.25">
      <c r="A8" s="198" t="s">
        <v>13</v>
      </c>
      <c r="B8" s="198"/>
      <c r="C8" s="198"/>
      <c r="D8" s="16">
        <f>D9+D10+D11</f>
        <v>508944</v>
      </c>
      <c r="E8" s="16">
        <f t="shared" ref="E8:F8" si="1">E9+E10+E11</f>
        <v>385444</v>
      </c>
      <c r="F8" s="16">
        <f t="shared" si="1"/>
        <v>155444</v>
      </c>
      <c r="G8" s="16"/>
      <c r="H8" s="16"/>
      <c r="I8" s="16"/>
      <c r="J8" s="115"/>
      <c r="K8" s="11"/>
      <c r="L8" s="11"/>
      <c r="M8" s="11"/>
    </row>
    <row r="9" spans="1:13" x14ac:dyDescent="0.25">
      <c r="A9" s="27"/>
      <c r="B9" s="47" t="s">
        <v>89</v>
      </c>
      <c r="C9" s="3" t="s">
        <v>23</v>
      </c>
      <c r="D9" s="2">
        <v>237500</v>
      </c>
      <c r="E9" s="2">
        <v>230000</v>
      </c>
      <c r="F9" s="2">
        <v>0</v>
      </c>
      <c r="G9" s="2"/>
      <c r="H9" s="2"/>
      <c r="I9" s="2"/>
    </row>
    <row r="10" spans="1:13" x14ac:dyDescent="0.25">
      <c r="A10" s="27"/>
      <c r="B10" s="9" t="s">
        <v>90</v>
      </c>
      <c r="C10" s="3" t="s">
        <v>24</v>
      </c>
      <c r="D10" s="2">
        <v>46000</v>
      </c>
      <c r="E10" s="2">
        <v>0</v>
      </c>
      <c r="F10" s="2">
        <v>0</v>
      </c>
      <c r="G10" s="2"/>
      <c r="H10" s="2"/>
      <c r="I10" s="2"/>
      <c r="J10" s="114"/>
    </row>
    <row r="11" spans="1:13" x14ac:dyDescent="0.25">
      <c r="A11" s="27"/>
      <c r="B11" s="9"/>
      <c r="C11" s="3" t="s">
        <v>263</v>
      </c>
      <c r="D11" s="2">
        <f>70000+155444</f>
        <v>225444</v>
      </c>
      <c r="E11" s="2">
        <v>155444</v>
      </c>
      <c r="F11" s="2">
        <v>155444</v>
      </c>
      <c r="G11" s="2"/>
      <c r="H11" s="2"/>
      <c r="I11" s="2"/>
      <c r="J11" s="114"/>
    </row>
    <row r="12" spans="1:13" x14ac:dyDescent="0.25">
      <c r="A12" s="202" t="s">
        <v>17</v>
      </c>
      <c r="B12" s="203"/>
      <c r="C12" s="204"/>
      <c r="D12" s="17">
        <f>D13</f>
        <v>599327</v>
      </c>
      <c r="E12" s="17">
        <f>E13</f>
        <v>799327</v>
      </c>
      <c r="F12" s="17">
        <f t="shared" ref="F12" si="2">F13</f>
        <v>999327</v>
      </c>
      <c r="G12" s="17"/>
      <c r="H12" s="17"/>
      <c r="I12" s="17"/>
      <c r="J12" s="114"/>
    </row>
    <row r="13" spans="1:13" x14ac:dyDescent="0.25">
      <c r="A13" s="27"/>
      <c r="B13" s="9" t="s">
        <v>91</v>
      </c>
      <c r="C13" s="3" t="s">
        <v>25</v>
      </c>
      <c r="D13" s="2">
        <v>599327</v>
      </c>
      <c r="E13" s="2">
        <v>799327</v>
      </c>
      <c r="F13" s="2">
        <v>999327</v>
      </c>
      <c r="G13" s="2"/>
      <c r="H13" s="2"/>
      <c r="I13" s="2"/>
    </row>
    <row r="14" spans="1:13" x14ac:dyDescent="0.25">
      <c r="A14" s="193" t="s">
        <v>221</v>
      </c>
      <c r="B14" s="194"/>
      <c r="C14" s="195"/>
      <c r="D14" s="77">
        <f>D15</f>
        <v>145149</v>
      </c>
      <c r="E14" s="77">
        <f t="shared" ref="E14:F14" si="3">E15</f>
        <v>150221</v>
      </c>
      <c r="F14" s="77">
        <f t="shared" si="3"/>
        <v>144776</v>
      </c>
      <c r="G14" s="132"/>
      <c r="H14" s="132"/>
      <c r="I14" s="132"/>
    </row>
    <row r="15" spans="1:13" x14ac:dyDescent="0.25">
      <c r="A15" s="28"/>
      <c r="B15" s="28" t="s">
        <v>249</v>
      </c>
      <c r="C15" s="78" t="s">
        <v>222</v>
      </c>
      <c r="D15" s="36">
        <v>145149</v>
      </c>
      <c r="E15" s="36">
        <v>150221</v>
      </c>
      <c r="F15" s="36">
        <v>144776</v>
      </c>
      <c r="G15" s="36"/>
      <c r="H15" s="36"/>
      <c r="I15" s="36"/>
    </row>
    <row r="16" spans="1:13" x14ac:dyDescent="0.25">
      <c r="A16" s="198" t="s">
        <v>86</v>
      </c>
      <c r="B16" s="198"/>
      <c r="C16" s="198"/>
      <c r="D16" s="16">
        <f>D17+D18</f>
        <v>912000</v>
      </c>
      <c r="E16" s="16">
        <f t="shared" ref="E16:F16" si="4">E17+E18</f>
        <v>847000</v>
      </c>
      <c r="F16" s="16">
        <f t="shared" si="4"/>
        <v>847000</v>
      </c>
      <c r="G16" s="16"/>
      <c r="H16" s="16"/>
      <c r="I16" s="16"/>
    </row>
    <row r="17" spans="1:9" x14ac:dyDescent="0.25">
      <c r="A17" s="27"/>
      <c r="B17" s="9" t="s">
        <v>92</v>
      </c>
      <c r="C17" s="31" t="s">
        <v>87</v>
      </c>
      <c r="D17" s="2">
        <f>700000+147000</f>
        <v>847000</v>
      </c>
      <c r="E17" s="2">
        <f>700000+147000</f>
        <v>847000</v>
      </c>
      <c r="F17" s="2">
        <f>700000+147000</f>
        <v>847000</v>
      </c>
      <c r="G17" s="2"/>
      <c r="H17" s="2"/>
      <c r="I17" s="2"/>
    </row>
    <row r="18" spans="1:9" x14ac:dyDescent="0.25">
      <c r="A18" s="27"/>
      <c r="B18" s="9"/>
      <c r="C18" s="31" t="s">
        <v>201</v>
      </c>
      <c r="D18" s="2">
        <f>D19+D20+D21</f>
        <v>65000</v>
      </c>
      <c r="E18" s="2"/>
      <c r="F18" s="2"/>
      <c r="G18" s="2"/>
      <c r="H18" s="2"/>
      <c r="I18" s="2"/>
    </row>
    <row r="19" spans="1:9" x14ac:dyDescent="0.25">
      <c r="A19" s="27"/>
      <c r="B19" s="9"/>
      <c r="C19" s="60" t="s">
        <v>159</v>
      </c>
      <c r="D19" s="61">
        <v>35000</v>
      </c>
      <c r="E19" s="2"/>
      <c r="F19" s="2"/>
      <c r="G19" s="61"/>
      <c r="H19" s="2"/>
      <c r="I19" s="2"/>
    </row>
    <row r="20" spans="1:9" x14ac:dyDescent="0.25">
      <c r="A20" s="27"/>
      <c r="B20" s="9"/>
      <c r="C20" s="60" t="s">
        <v>160</v>
      </c>
      <c r="D20" s="61">
        <v>10000</v>
      </c>
      <c r="E20" s="2"/>
      <c r="F20" s="2"/>
      <c r="G20" s="61"/>
      <c r="H20" s="2"/>
      <c r="I20" s="2"/>
    </row>
    <row r="21" spans="1:9" x14ac:dyDescent="0.25">
      <c r="A21" s="27"/>
      <c r="B21" s="9"/>
      <c r="C21" s="60" t="s">
        <v>161</v>
      </c>
      <c r="D21" s="61">
        <v>20000</v>
      </c>
      <c r="E21" s="2"/>
      <c r="F21" s="2"/>
      <c r="G21" s="61"/>
      <c r="H21" s="2"/>
      <c r="I21" s="2"/>
    </row>
    <row r="22" spans="1:9" x14ac:dyDescent="0.25">
      <c r="A22" s="198" t="s">
        <v>2</v>
      </c>
      <c r="B22" s="198"/>
      <c r="C22" s="198"/>
      <c r="D22" s="16">
        <f>SUM(D23:D29)</f>
        <v>2961574</v>
      </c>
      <c r="E22" s="16">
        <f t="shared" ref="E22:F22" si="5">SUM(E23:E29)</f>
        <v>2216932</v>
      </c>
      <c r="F22" s="16">
        <f t="shared" si="5"/>
        <v>2216932</v>
      </c>
      <c r="G22" s="16"/>
      <c r="H22" s="16"/>
      <c r="I22" s="16"/>
    </row>
    <row r="23" spans="1:9" ht="31.5" x14ac:dyDescent="0.25">
      <c r="A23" s="27"/>
      <c r="B23" s="50" t="s">
        <v>93</v>
      </c>
      <c r="C23" s="6" t="s">
        <v>26</v>
      </c>
      <c r="D23" s="2">
        <v>1178500</v>
      </c>
      <c r="E23" s="2">
        <v>1178500</v>
      </c>
      <c r="F23" s="2">
        <v>1178500</v>
      </c>
      <c r="G23" s="2"/>
      <c r="H23" s="2"/>
      <c r="I23" s="2"/>
    </row>
    <row r="24" spans="1:9" ht="31.5" x14ac:dyDescent="0.25">
      <c r="A24" s="27"/>
      <c r="B24" s="50" t="s">
        <v>94</v>
      </c>
      <c r="C24" s="6" t="s">
        <v>27</v>
      </c>
      <c r="D24" s="2">
        <v>360000</v>
      </c>
      <c r="E24" s="2">
        <v>400000</v>
      </c>
      <c r="F24" s="2">
        <v>400000</v>
      </c>
      <c r="G24" s="2"/>
      <c r="H24" s="2"/>
      <c r="I24" s="2"/>
    </row>
    <row r="25" spans="1:9" x14ac:dyDescent="0.25">
      <c r="A25" s="27"/>
      <c r="B25" s="50" t="s">
        <v>95</v>
      </c>
      <c r="C25" s="6" t="s">
        <v>28</v>
      </c>
      <c r="D25" s="2">
        <v>198074</v>
      </c>
      <c r="E25" s="2">
        <v>138432</v>
      </c>
      <c r="F25" s="2">
        <v>138432</v>
      </c>
      <c r="G25" s="2"/>
      <c r="H25" s="2"/>
      <c r="I25" s="2"/>
    </row>
    <row r="26" spans="1:9" x14ac:dyDescent="0.25">
      <c r="A26" s="134"/>
      <c r="B26" s="50"/>
      <c r="C26" s="6" t="s">
        <v>162</v>
      </c>
      <c r="D26" s="2">
        <v>70000</v>
      </c>
      <c r="E26" s="2">
        <v>0</v>
      </c>
      <c r="F26" s="2">
        <v>0</v>
      </c>
      <c r="G26" s="2"/>
      <c r="H26" s="2"/>
      <c r="I26" s="2"/>
    </row>
    <row r="27" spans="1:9" x14ac:dyDescent="0.25">
      <c r="A27" s="134"/>
      <c r="B27" s="50"/>
      <c r="C27" s="6" t="s">
        <v>163</v>
      </c>
      <c r="D27" s="2">
        <v>500000</v>
      </c>
      <c r="E27" s="2">
        <v>500000</v>
      </c>
      <c r="F27" s="2">
        <v>500000</v>
      </c>
      <c r="G27" s="2"/>
      <c r="H27" s="2"/>
      <c r="I27" s="2"/>
    </row>
    <row r="28" spans="1:9" x14ac:dyDescent="0.25">
      <c r="A28" s="134"/>
      <c r="B28" s="50"/>
      <c r="C28" s="6" t="s">
        <v>164</v>
      </c>
      <c r="D28" s="2">
        <v>55000</v>
      </c>
      <c r="E28" s="2">
        <v>0</v>
      </c>
      <c r="F28" s="2">
        <v>0</v>
      </c>
      <c r="G28" s="2"/>
      <c r="H28" s="2"/>
      <c r="I28" s="2"/>
    </row>
    <row r="29" spans="1:9" ht="31.5" x14ac:dyDescent="0.25">
      <c r="A29" s="134"/>
      <c r="B29" s="50"/>
      <c r="C29" s="6" t="s">
        <v>27</v>
      </c>
      <c r="D29" s="2">
        <v>600000</v>
      </c>
      <c r="E29" s="2">
        <v>0</v>
      </c>
      <c r="F29" s="2">
        <v>0</v>
      </c>
      <c r="G29" s="2"/>
      <c r="H29" s="2"/>
      <c r="I29" s="2"/>
    </row>
    <row r="30" spans="1:9" x14ac:dyDescent="0.25">
      <c r="A30" s="187" t="s">
        <v>6</v>
      </c>
      <c r="B30" s="188"/>
      <c r="C30" s="189"/>
      <c r="D30" s="18">
        <f>SUM(D31:D39)</f>
        <v>5544970</v>
      </c>
      <c r="E30" s="18">
        <f t="shared" ref="E30:F30" si="6">SUM(E31:E39)</f>
        <v>5350246</v>
      </c>
      <c r="F30" s="18">
        <f t="shared" si="6"/>
        <v>5350246</v>
      </c>
      <c r="G30" s="18"/>
      <c r="H30" s="18"/>
      <c r="I30" s="18"/>
    </row>
    <row r="31" spans="1:9" s="24" customFormat="1" x14ac:dyDescent="0.25">
      <c r="A31" s="27"/>
      <c r="B31" s="50" t="s">
        <v>96</v>
      </c>
      <c r="C31" s="51" t="s">
        <v>97</v>
      </c>
      <c r="D31" s="26">
        <v>4000000</v>
      </c>
      <c r="E31" s="26">
        <v>4000000</v>
      </c>
      <c r="F31" s="26">
        <v>4000000</v>
      </c>
      <c r="G31" s="26"/>
      <c r="H31" s="26"/>
      <c r="I31" s="26"/>
    </row>
    <row r="32" spans="1:9" s="24" customFormat="1" x14ac:dyDescent="0.25">
      <c r="A32" s="27"/>
      <c r="B32" s="50" t="s">
        <v>98</v>
      </c>
      <c r="C32" s="51" t="s">
        <v>99</v>
      </c>
      <c r="D32" s="26">
        <v>487770</v>
      </c>
      <c r="E32" s="26">
        <v>487770</v>
      </c>
      <c r="F32" s="26">
        <v>487770</v>
      </c>
      <c r="G32" s="26"/>
      <c r="H32" s="58"/>
      <c r="I32" s="58"/>
    </row>
    <row r="33" spans="1:9" s="24" customFormat="1" x14ac:dyDescent="0.25">
      <c r="A33" s="27"/>
      <c r="B33" s="50" t="s">
        <v>100</v>
      </c>
      <c r="C33" s="51" t="s">
        <v>101</v>
      </c>
      <c r="D33" s="26">
        <v>121901</v>
      </c>
      <c r="E33" s="26">
        <v>121901</v>
      </c>
      <c r="F33" s="26">
        <v>121901</v>
      </c>
      <c r="G33" s="26"/>
      <c r="H33" s="58"/>
      <c r="I33" s="58"/>
    </row>
    <row r="34" spans="1:9" s="24" customFormat="1" ht="31.5" x14ac:dyDescent="0.25">
      <c r="A34" s="27"/>
      <c r="B34" s="50" t="s">
        <v>102</v>
      </c>
      <c r="C34" s="51" t="s">
        <v>103</v>
      </c>
      <c r="D34" s="26">
        <v>226000</v>
      </c>
      <c r="E34" s="26">
        <v>226000</v>
      </c>
      <c r="F34" s="26">
        <v>226000</v>
      </c>
      <c r="G34" s="26"/>
      <c r="H34" s="58"/>
      <c r="I34" s="58"/>
    </row>
    <row r="35" spans="1:9" s="24" customFormat="1" x14ac:dyDescent="0.25">
      <c r="A35" s="27"/>
      <c r="B35" s="50" t="s">
        <v>104</v>
      </c>
      <c r="C35" s="51" t="s">
        <v>105</v>
      </c>
      <c r="D35" s="26">
        <v>57489</v>
      </c>
      <c r="E35" s="26">
        <v>57489</v>
      </c>
      <c r="F35" s="26">
        <v>57489</v>
      </c>
      <c r="G35" s="26"/>
      <c r="H35" s="58"/>
      <c r="I35" s="58"/>
    </row>
    <row r="36" spans="1:9" s="24" customFormat="1" x14ac:dyDescent="0.25">
      <c r="A36" s="27"/>
      <c r="B36" s="50" t="s">
        <v>106</v>
      </c>
      <c r="C36" s="51" t="s">
        <v>107</v>
      </c>
      <c r="D36" s="26">
        <v>22000</v>
      </c>
      <c r="E36" s="26">
        <v>22000</v>
      </c>
      <c r="F36" s="26">
        <v>22000</v>
      </c>
      <c r="G36" s="26"/>
      <c r="H36" s="58"/>
      <c r="I36" s="58"/>
    </row>
    <row r="37" spans="1:9" s="24" customFormat="1" ht="31.5" x14ac:dyDescent="0.25">
      <c r="A37" s="27"/>
      <c r="B37" s="50" t="s">
        <v>108</v>
      </c>
      <c r="C37" s="51" t="s">
        <v>109</v>
      </c>
      <c r="D37" s="26">
        <v>184840</v>
      </c>
      <c r="E37" s="26">
        <v>184840</v>
      </c>
      <c r="F37" s="26">
        <v>184840</v>
      </c>
      <c r="G37" s="26"/>
      <c r="H37" s="58"/>
      <c r="I37" s="58"/>
    </row>
    <row r="38" spans="1:9" s="24" customFormat="1" ht="31.5" x14ac:dyDescent="0.25">
      <c r="A38" s="27"/>
      <c r="B38" s="50" t="s">
        <v>110</v>
      </c>
      <c r="C38" s="51" t="s">
        <v>111</v>
      </c>
      <c r="D38" s="26">
        <v>280342</v>
      </c>
      <c r="E38" s="26">
        <v>250246</v>
      </c>
      <c r="F38" s="26">
        <v>250246</v>
      </c>
      <c r="G38" s="26"/>
      <c r="H38" s="26"/>
      <c r="I38" s="26"/>
    </row>
    <row r="39" spans="1:9" s="24" customFormat="1" x14ac:dyDescent="0.25">
      <c r="A39" s="134"/>
      <c r="B39" s="50" t="s">
        <v>293</v>
      </c>
      <c r="C39" s="63" t="s">
        <v>292</v>
      </c>
      <c r="D39" s="29">
        <v>164628</v>
      </c>
      <c r="E39" s="29">
        <v>0</v>
      </c>
      <c r="F39" s="29">
        <v>0</v>
      </c>
      <c r="G39" s="29"/>
      <c r="H39" s="2"/>
      <c r="I39" s="2"/>
    </row>
    <row r="40" spans="1:9" s="24" customFormat="1" x14ac:dyDescent="0.25">
      <c r="A40" s="187" t="s">
        <v>12</v>
      </c>
      <c r="B40" s="188"/>
      <c r="C40" s="189"/>
      <c r="D40" s="18">
        <f>SUM(D41:D48)</f>
        <v>6097349.75</v>
      </c>
      <c r="E40" s="18">
        <f t="shared" ref="E40:F40" si="7">SUM(E41:E48)</f>
        <v>6126910.75</v>
      </c>
      <c r="F40" s="18">
        <f t="shared" si="7"/>
        <v>11883132.5</v>
      </c>
      <c r="G40" s="18"/>
      <c r="H40" s="18"/>
      <c r="I40" s="18"/>
    </row>
    <row r="41" spans="1:9" s="24" customFormat="1" ht="31.5" x14ac:dyDescent="0.25">
      <c r="A41" s="145"/>
      <c r="B41" s="50" t="s">
        <v>112</v>
      </c>
      <c r="C41" s="30" t="s">
        <v>29</v>
      </c>
      <c r="D41" s="26">
        <v>0</v>
      </c>
      <c r="E41" s="26">
        <v>0</v>
      </c>
      <c r="F41" s="26">
        <v>69873</v>
      </c>
      <c r="G41" s="26"/>
      <c r="H41" s="26"/>
      <c r="I41" s="26"/>
    </row>
    <row r="42" spans="1:9" s="24" customFormat="1" ht="31.5" x14ac:dyDescent="0.25">
      <c r="A42" s="145"/>
      <c r="B42" s="50" t="s">
        <v>113</v>
      </c>
      <c r="C42" s="30" t="s">
        <v>30</v>
      </c>
      <c r="D42" s="26">
        <v>0</v>
      </c>
      <c r="E42" s="26">
        <v>0</v>
      </c>
      <c r="F42" s="26">
        <v>370095.75</v>
      </c>
      <c r="G42" s="26"/>
      <c r="H42" s="26"/>
      <c r="I42" s="26"/>
    </row>
    <row r="43" spans="1:9" s="24" customFormat="1" x14ac:dyDescent="0.25">
      <c r="A43" s="145"/>
      <c r="B43" s="50" t="s">
        <v>114</v>
      </c>
      <c r="C43" s="30" t="s">
        <v>31</v>
      </c>
      <c r="D43" s="26">
        <v>615000</v>
      </c>
      <c r="E43" s="26">
        <v>800000</v>
      </c>
      <c r="F43" s="26">
        <v>6000000</v>
      </c>
      <c r="G43" s="26"/>
      <c r="H43" s="26"/>
      <c r="I43" s="26"/>
    </row>
    <row r="44" spans="1:9" s="24" customFormat="1" x14ac:dyDescent="0.25">
      <c r="A44" s="145"/>
      <c r="B44" s="50" t="s">
        <v>115</v>
      </c>
      <c r="C44" s="31" t="s">
        <v>84</v>
      </c>
      <c r="D44" s="2">
        <v>250470</v>
      </c>
      <c r="E44" s="2">
        <v>96800</v>
      </c>
      <c r="F44" s="2">
        <v>96800</v>
      </c>
      <c r="G44" s="2"/>
      <c r="H44" s="2"/>
      <c r="I44" s="2"/>
    </row>
    <row r="45" spans="1:9" s="24" customFormat="1" ht="47.25" x14ac:dyDescent="0.25">
      <c r="A45" s="145"/>
      <c r="B45" s="50" t="s">
        <v>116</v>
      </c>
      <c r="C45" s="31" t="s">
        <v>32</v>
      </c>
      <c r="D45" s="2">
        <v>0</v>
      </c>
      <c r="E45" s="2">
        <v>0</v>
      </c>
      <c r="F45" s="2">
        <v>116256</v>
      </c>
      <c r="G45" s="2"/>
      <c r="H45" s="2"/>
      <c r="I45" s="2"/>
    </row>
    <row r="46" spans="1:9" s="24" customFormat="1" ht="47.25" x14ac:dyDescent="0.25">
      <c r="A46" s="145"/>
      <c r="B46" s="50" t="s">
        <v>117</v>
      </c>
      <c r="C46" s="31" t="s">
        <v>33</v>
      </c>
      <c r="D46" s="2">
        <v>3105660.75</v>
      </c>
      <c r="E46" s="2">
        <v>3105660.75</v>
      </c>
      <c r="F46" s="2">
        <v>3105660.75</v>
      </c>
      <c r="G46" s="2"/>
      <c r="H46" s="2"/>
      <c r="I46" s="2"/>
    </row>
    <row r="47" spans="1:9" s="24" customFormat="1" x14ac:dyDescent="0.25">
      <c r="A47" s="145"/>
      <c r="B47" s="28" t="s">
        <v>110</v>
      </c>
      <c r="C47" s="31" t="s">
        <v>59</v>
      </c>
      <c r="D47" s="2">
        <v>626219</v>
      </c>
      <c r="E47" s="2">
        <v>624450</v>
      </c>
      <c r="F47" s="2">
        <v>624447</v>
      </c>
      <c r="G47" s="2"/>
      <c r="H47" s="2"/>
      <c r="I47" s="2"/>
    </row>
    <row r="48" spans="1:9" s="24" customFormat="1" ht="31.5" x14ac:dyDescent="0.25">
      <c r="A48" s="146"/>
      <c r="B48" s="28"/>
      <c r="C48" s="30" t="s">
        <v>165</v>
      </c>
      <c r="D48" s="26">
        <v>1500000</v>
      </c>
      <c r="E48" s="26">
        <v>1500000</v>
      </c>
      <c r="F48" s="26">
        <v>1500000</v>
      </c>
      <c r="G48" s="26"/>
      <c r="H48" s="26"/>
      <c r="I48" s="26"/>
    </row>
    <row r="49" spans="1:9" s="24" customFormat="1" x14ac:dyDescent="0.25">
      <c r="A49" s="187" t="s">
        <v>3</v>
      </c>
      <c r="B49" s="188"/>
      <c r="C49" s="189"/>
      <c r="D49" s="18">
        <f>SUM(D50:D62)+D63</f>
        <v>11183103</v>
      </c>
      <c r="E49" s="18">
        <f t="shared" ref="E49:F49" si="8">SUM(E50:E62)+E63</f>
        <v>10647864</v>
      </c>
      <c r="F49" s="18">
        <f t="shared" si="8"/>
        <v>14463969</v>
      </c>
      <c r="G49" s="18"/>
      <c r="H49" s="18"/>
      <c r="I49" s="18"/>
    </row>
    <row r="50" spans="1:9" s="24" customFormat="1" x14ac:dyDescent="0.25">
      <c r="A50" s="145"/>
      <c r="B50" s="163" t="s">
        <v>60</v>
      </c>
      <c r="C50" s="164" t="s">
        <v>118</v>
      </c>
      <c r="D50" s="26">
        <v>3713634</v>
      </c>
      <c r="E50" s="26">
        <v>3956440</v>
      </c>
      <c r="F50" s="2">
        <v>8000000</v>
      </c>
      <c r="G50" s="2"/>
      <c r="H50" s="2"/>
      <c r="I50" s="2"/>
    </row>
    <row r="51" spans="1:9" s="24" customFormat="1" x14ac:dyDescent="0.25">
      <c r="A51" s="145"/>
      <c r="B51" s="50" t="s">
        <v>61</v>
      </c>
      <c r="C51" s="165" t="s">
        <v>34</v>
      </c>
      <c r="D51" s="26">
        <v>1658061</v>
      </c>
      <c r="E51" s="26">
        <v>2985552</v>
      </c>
      <c r="F51" s="2">
        <v>1841652</v>
      </c>
      <c r="G51" s="2"/>
      <c r="H51" s="2"/>
      <c r="I51" s="2"/>
    </row>
    <row r="52" spans="1:9" s="24" customFormat="1" x14ac:dyDescent="0.25">
      <c r="A52" s="145"/>
      <c r="B52" s="50" t="s">
        <v>62</v>
      </c>
      <c r="C52" s="30" t="s">
        <v>63</v>
      </c>
      <c r="D52" s="26">
        <v>826976</v>
      </c>
      <c r="E52" s="26">
        <v>751826</v>
      </c>
      <c r="F52" s="151">
        <v>802828</v>
      </c>
      <c r="G52" s="55"/>
      <c r="H52" s="55"/>
      <c r="I52" s="55"/>
    </row>
    <row r="53" spans="1:9" s="24" customFormat="1" x14ac:dyDescent="0.25">
      <c r="A53" s="145"/>
      <c r="B53" s="50" t="s">
        <v>64</v>
      </c>
      <c r="C53" s="30" t="s">
        <v>65</v>
      </c>
      <c r="D53" s="26">
        <v>525342</v>
      </c>
      <c r="E53" s="26">
        <v>239279</v>
      </c>
      <c r="F53" s="151">
        <v>906779</v>
      </c>
      <c r="G53" s="2"/>
      <c r="H53" s="2"/>
      <c r="I53" s="55"/>
    </row>
    <row r="54" spans="1:9" s="24" customFormat="1" x14ac:dyDescent="0.25">
      <c r="A54" s="145"/>
      <c r="B54" s="50" t="s">
        <v>66</v>
      </c>
      <c r="C54" s="30" t="s">
        <v>67</v>
      </c>
      <c r="D54" s="26">
        <v>150000</v>
      </c>
      <c r="E54" s="26">
        <v>0</v>
      </c>
      <c r="F54" s="151">
        <v>0</v>
      </c>
      <c r="G54" s="2"/>
      <c r="H54" s="2"/>
      <c r="I54" s="2"/>
    </row>
    <row r="55" spans="1:9" s="24" customFormat="1" ht="31.5" x14ac:dyDescent="0.25">
      <c r="A55" s="145"/>
      <c r="B55" s="50" t="s">
        <v>68</v>
      </c>
      <c r="C55" s="30" t="s">
        <v>69</v>
      </c>
      <c r="D55" s="26">
        <v>302248</v>
      </c>
      <c r="E55" s="26">
        <v>151124</v>
      </c>
      <c r="F55" s="151">
        <v>302248</v>
      </c>
      <c r="G55" s="2"/>
      <c r="H55" s="2"/>
      <c r="I55" s="2"/>
    </row>
    <row r="56" spans="1:9" s="24" customFormat="1" ht="31.5" x14ac:dyDescent="0.25">
      <c r="A56" s="145"/>
      <c r="B56" s="50" t="s">
        <v>70</v>
      </c>
      <c r="C56" s="30" t="s">
        <v>71</v>
      </c>
      <c r="D56" s="26">
        <v>750000</v>
      </c>
      <c r="E56" s="26">
        <v>0</v>
      </c>
      <c r="F56" s="151">
        <v>0</v>
      </c>
      <c r="G56" s="2"/>
      <c r="H56" s="2"/>
      <c r="I56" s="2"/>
    </row>
    <row r="57" spans="1:9" s="24" customFormat="1" ht="31.5" x14ac:dyDescent="0.25">
      <c r="A57" s="145"/>
      <c r="B57" s="50" t="s">
        <v>72</v>
      </c>
      <c r="C57" s="30" t="s">
        <v>119</v>
      </c>
      <c r="D57" s="26">
        <v>186334</v>
      </c>
      <c r="E57" s="26">
        <v>0</v>
      </c>
      <c r="F57" s="151">
        <v>186334</v>
      </c>
      <c r="G57" s="2"/>
      <c r="H57" s="2"/>
      <c r="I57" s="2"/>
    </row>
    <row r="58" spans="1:9" s="24" customFormat="1" x14ac:dyDescent="0.25">
      <c r="A58" s="145"/>
      <c r="B58" s="50" t="s">
        <v>73</v>
      </c>
      <c r="C58" s="30" t="s">
        <v>74</v>
      </c>
      <c r="D58" s="26">
        <v>578686</v>
      </c>
      <c r="E58" s="26">
        <v>587826</v>
      </c>
      <c r="F58" s="151">
        <v>587826</v>
      </c>
      <c r="G58" s="2"/>
      <c r="H58" s="2"/>
      <c r="I58" s="2"/>
    </row>
    <row r="59" spans="1:9" s="24" customFormat="1" ht="31.5" x14ac:dyDescent="0.25">
      <c r="A59" s="145"/>
      <c r="B59" s="50" t="s">
        <v>75</v>
      </c>
      <c r="C59" s="30" t="s">
        <v>120</v>
      </c>
      <c r="D59" s="26">
        <v>455450</v>
      </c>
      <c r="E59" s="26">
        <v>475817</v>
      </c>
      <c r="F59" s="151">
        <v>336302</v>
      </c>
      <c r="G59" s="55"/>
      <c r="H59" s="55"/>
      <c r="I59" s="55"/>
    </row>
    <row r="60" spans="1:9" s="24" customFormat="1" x14ac:dyDescent="0.25">
      <c r="A60" s="145"/>
      <c r="B60" s="50" t="s">
        <v>76</v>
      </c>
      <c r="C60" s="166" t="s">
        <v>121</v>
      </c>
      <c r="D60" s="26">
        <v>151000</v>
      </c>
      <c r="E60" s="26">
        <v>0</v>
      </c>
      <c r="F60" s="2">
        <v>0</v>
      </c>
      <c r="G60" s="2"/>
      <c r="H60" s="2"/>
      <c r="I60" s="2"/>
    </row>
    <row r="61" spans="1:9" s="24" customFormat="1" x14ac:dyDescent="0.25">
      <c r="A61" s="145"/>
      <c r="B61" s="50" t="s">
        <v>77</v>
      </c>
      <c r="C61" s="166" t="s">
        <v>122</v>
      </c>
      <c r="D61" s="26">
        <v>300000</v>
      </c>
      <c r="E61" s="26">
        <v>0</v>
      </c>
      <c r="F61" s="2">
        <v>0</v>
      </c>
      <c r="G61" s="2"/>
      <c r="H61" s="2"/>
      <c r="I61" s="2"/>
    </row>
    <row r="62" spans="1:9" s="24" customFormat="1" ht="31.5" x14ac:dyDescent="0.25">
      <c r="A62" s="27"/>
      <c r="B62" s="9" t="s">
        <v>123</v>
      </c>
      <c r="C62" s="56" t="s">
        <v>124</v>
      </c>
      <c r="D62" s="2">
        <v>1500000</v>
      </c>
      <c r="E62" s="2">
        <v>1500000</v>
      </c>
      <c r="F62" s="2">
        <v>1500000</v>
      </c>
      <c r="G62" s="2"/>
      <c r="H62" s="2"/>
      <c r="I62" s="2"/>
    </row>
    <row r="63" spans="1:9" s="24" customFormat="1" x14ac:dyDescent="0.25">
      <c r="A63" s="134"/>
      <c r="B63" s="9" t="s">
        <v>293</v>
      </c>
      <c r="C63" s="63" t="s">
        <v>292</v>
      </c>
      <c r="D63" s="29">
        <v>85372</v>
      </c>
      <c r="E63" s="29">
        <v>0</v>
      </c>
      <c r="F63" s="29">
        <v>0</v>
      </c>
      <c r="G63" s="29"/>
      <c r="H63" s="29"/>
      <c r="I63" s="29"/>
    </row>
    <row r="64" spans="1:9" s="24" customFormat="1" x14ac:dyDescent="0.25">
      <c r="A64" s="187" t="s">
        <v>8</v>
      </c>
      <c r="B64" s="188"/>
      <c r="C64" s="189"/>
      <c r="D64" s="17">
        <f>D65+D66+D67+D68+D69+D70+D77+D78+D82+D84</f>
        <v>14873196</v>
      </c>
      <c r="E64" s="17">
        <f t="shared" ref="E64:F64" si="9">E65+E66+E67+E68+E69+E70+E77+E78+E82+E84</f>
        <v>8607234</v>
      </c>
      <c r="F64" s="17">
        <f t="shared" si="9"/>
        <v>12491687</v>
      </c>
      <c r="G64" s="17"/>
      <c r="H64" s="17"/>
      <c r="I64" s="17"/>
    </row>
    <row r="65" spans="1:9" s="24" customFormat="1" x14ac:dyDescent="0.25">
      <c r="A65" s="145"/>
      <c r="B65" s="50" t="s">
        <v>125</v>
      </c>
      <c r="C65" s="32" t="s">
        <v>35</v>
      </c>
      <c r="D65" s="29">
        <v>350000</v>
      </c>
      <c r="E65" s="29">
        <v>0</v>
      </c>
      <c r="F65" s="29">
        <v>0</v>
      </c>
      <c r="G65" s="29"/>
      <c r="H65" s="29"/>
      <c r="I65" s="29"/>
    </row>
    <row r="66" spans="1:9" s="24" customFormat="1" ht="47.25" x14ac:dyDescent="0.25">
      <c r="A66" s="145"/>
      <c r="B66" s="50" t="s">
        <v>126</v>
      </c>
      <c r="C66" s="32" t="s">
        <v>36</v>
      </c>
      <c r="D66" s="29">
        <v>329520</v>
      </c>
      <c r="E66" s="29">
        <v>372316</v>
      </c>
      <c r="F66" s="29">
        <v>256769</v>
      </c>
      <c r="G66" s="29"/>
      <c r="H66" s="29"/>
      <c r="I66" s="29"/>
    </row>
    <row r="67" spans="1:9" s="24" customFormat="1" x14ac:dyDescent="0.25">
      <c r="A67" s="27"/>
      <c r="B67" s="28" t="s">
        <v>127</v>
      </c>
      <c r="C67" s="33" t="s">
        <v>37</v>
      </c>
      <c r="D67" s="29">
        <v>2217959</v>
      </c>
      <c r="E67" s="29">
        <v>4435918</v>
      </c>
      <c r="F67" s="29">
        <v>4435918</v>
      </c>
      <c r="G67" s="29"/>
      <c r="H67" s="29"/>
      <c r="I67" s="29"/>
    </row>
    <row r="68" spans="1:9" s="24" customFormat="1" x14ac:dyDescent="0.25">
      <c r="A68" s="27"/>
      <c r="B68" s="28"/>
      <c r="C68" s="25" t="s">
        <v>166</v>
      </c>
      <c r="D68" s="29">
        <v>2398797</v>
      </c>
      <c r="E68" s="36">
        <v>2399000</v>
      </c>
      <c r="F68" s="36">
        <v>2399000</v>
      </c>
      <c r="G68" s="29"/>
      <c r="H68" s="36"/>
      <c r="I68" s="36"/>
    </row>
    <row r="69" spans="1:9" s="24" customFormat="1" x14ac:dyDescent="0.25">
      <c r="A69" s="27"/>
      <c r="B69" s="28"/>
      <c r="C69" s="25" t="s">
        <v>167</v>
      </c>
      <c r="D69" s="29">
        <v>1050000</v>
      </c>
      <c r="E69" s="36">
        <v>1400000</v>
      </c>
      <c r="F69" s="36">
        <v>1400000</v>
      </c>
      <c r="G69" s="29"/>
      <c r="H69" s="36"/>
      <c r="I69" s="36"/>
    </row>
    <row r="70" spans="1:9" s="24" customFormat="1" x14ac:dyDescent="0.25">
      <c r="A70" s="27"/>
      <c r="B70" s="28"/>
      <c r="C70" s="25" t="s">
        <v>201</v>
      </c>
      <c r="D70" s="29">
        <f>D71+D75</f>
        <v>350000</v>
      </c>
      <c r="E70" s="36"/>
      <c r="F70" s="36"/>
      <c r="G70" s="29"/>
      <c r="H70" s="36"/>
      <c r="I70" s="36"/>
    </row>
    <row r="71" spans="1:9" s="24" customFormat="1" x14ac:dyDescent="0.25">
      <c r="A71" s="27"/>
      <c r="B71" s="28"/>
      <c r="C71" s="97" t="s">
        <v>168</v>
      </c>
      <c r="D71" s="67">
        <f>D72+D73+D74</f>
        <v>335000</v>
      </c>
      <c r="E71" s="36">
        <f t="shared" ref="E71:F71" si="10">E72+E73+E74</f>
        <v>0</v>
      </c>
      <c r="F71" s="36">
        <f t="shared" si="10"/>
        <v>0</v>
      </c>
      <c r="G71" s="67"/>
      <c r="H71" s="36"/>
      <c r="I71" s="36"/>
    </row>
    <row r="72" spans="1:9" s="24" customFormat="1" x14ac:dyDescent="0.25">
      <c r="A72" s="27"/>
      <c r="B72" s="28"/>
      <c r="C72" s="92" t="s">
        <v>169</v>
      </c>
      <c r="D72" s="94">
        <v>110000</v>
      </c>
      <c r="E72" s="36"/>
      <c r="F72" s="36"/>
      <c r="G72" s="94"/>
      <c r="H72" s="36"/>
      <c r="I72" s="36"/>
    </row>
    <row r="73" spans="1:9" s="24" customFormat="1" x14ac:dyDescent="0.25">
      <c r="A73" s="27"/>
      <c r="B73" s="28"/>
      <c r="C73" s="92" t="s">
        <v>170</v>
      </c>
      <c r="D73" s="94">
        <v>100000</v>
      </c>
      <c r="E73" s="36"/>
      <c r="F73" s="36"/>
      <c r="G73" s="94"/>
      <c r="H73" s="36"/>
      <c r="I73" s="36"/>
    </row>
    <row r="74" spans="1:9" s="24" customFormat="1" x14ac:dyDescent="0.25">
      <c r="A74" s="27"/>
      <c r="B74" s="28"/>
      <c r="C74" s="93" t="s">
        <v>171</v>
      </c>
      <c r="D74" s="95">
        <v>125000</v>
      </c>
      <c r="E74" s="67"/>
      <c r="F74" s="67"/>
      <c r="G74" s="95"/>
      <c r="H74" s="67"/>
      <c r="I74" s="67"/>
    </row>
    <row r="75" spans="1:9" s="24" customFormat="1" x14ac:dyDescent="0.25">
      <c r="A75" s="27"/>
      <c r="B75" s="28"/>
      <c r="C75" s="96" t="s">
        <v>172</v>
      </c>
      <c r="D75" s="68">
        <v>15000</v>
      </c>
      <c r="E75" s="67"/>
      <c r="F75" s="67"/>
      <c r="G75" s="68"/>
      <c r="H75" s="67"/>
      <c r="I75" s="67"/>
    </row>
    <row r="76" spans="1:9" s="24" customFormat="1" x14ac:dyDescent="0.25">
      <c r="A76" s="27"/>
      <c r="B76" s="28"/>
      <c r="C76" s="93" t="s">
        <v>173</v>
      </c>
      <c r="D76" s="95">
        <v>15000</v>
      </c>
      <c r="E76" s="67"/>
      <c r="F76" s="67"/>
      <c r="G76" s="95"/>
      <c r="H76" s="67"/>
      <c r="I76" s="67"/>
    </row>
    <row r="77" spans="1:9" s="24" customFormat="1" ht="31.5" x14ac:dyDescent="0.25">
      <c r="A77" s="27"/>
      <c r="B77" s="28"/>
      <c r="C77" s="69" t="s">
        <v>174</v>
      </c>
      <c r="D77" s="29">
        <v>551203</v>
      </c>
      <c r="E77" s="36">
        <v>0</v>
      </c>
      <c r="F77" s="36">
        <v>0</v>
      </c>
      <c r="G77" s="29"/>
      <c r="H77" s="36"/>
      <c r="I77" s="36"/>
    </row>
    <row r="78" spans="1:9" s="24" customFormat="1" x14ac:dyDescent="0.25">
      <c r="A78" s="27"/>
      <c r="B78" s="28"/>
      <c r="C78" s="65" t="s">
        <v>175</v>
      </c>
      <c r="D78" s="29">
        <f>D79+D80+D81</f>
        <v>5900000</v>
      </c>
      <c r="E78" s="29">
        <f t="shared" ref="E78" si="11">E79+E80+E81</f>
        <v>0</v>
      </c>
      <c r="F78" s="29">
        <v>4000000</v>
      </c>
      <c r="G78" s="29"/>
      <c r="H78" s="29"/>
      <c r="I78" s="29"/>
    </row>
    <row r="79" spans="1:9" s="24" customFormat="1" x14ac:dyDescent="0.25">
      <c r="A79" s="27"/>
      <c r="B79" s="28"/>
      <c r="C79" s="66" t="s">
        <v>176</v>
      </c>
      <c r="D79" s="68">
        <v>300000</v>
      </c>
      <c r="E79" s="36"/>
      <c r="F79" s="36"/>
      <c r="G79" s="68"/>
      <c r="H79" s="36"/>
      <c r="I79" s="36"/>
    </row>
    <row r="80" spans="1:9" s="24" customFormat="1" x14ac:dyDescent="0.25">
      <c r="A80" s="27"/>
      <c r="B80" s="28"/>
      <c r="C80" s="66" t="s">
        <v>177</v>
      </c>
      <c r="D80" s="68">
        <v>5500000</v>
      </c>
      <c r="E80" s="36"/>
      <c r="F80" s="36"/>
      <c r="G80" s="68"/>
      <c r="H80" s="36"/>
      <c r="I80" s="36"/>
    </row>
    <row r="81" spans="1:9" s="24" customFormat="1" x14ac:dyDescent="0.25">
      <c r="A81" s="27"/>
      <c r="B81" s="28"/>
      <c r="C81" s="70" t="s">
        <v>178</v>
      </c>
      <c r="D81" s="68">
        <v>100000</v>
      </c>
      <c r="E81" s="36"/>
      <c r="F81" s="36"/>
      <c r="G81" s="68"/>
      <c r="H81" s="36"/>
      <c r="I81" s="36"/>
    </row>
    <row r="82" spans="1:9" s="24" customFormat="1" x14ac:dyDescent="0.25">
      <c r="A82" s="27"/>
      <c r="B82" s="28"/>
      <c r="C82" s="65" t="s">
        <v>247</v>
      </c>
      <c r="D82" s="29">
        <f>D83</f>
        <v>1200000</v>
      </c>
      <c r="E82" s="36">
        <v>0</v>
      </c>
      <c r="F82" s="36">
        <v>0</v>
      </c>
      <c r="G82" s="29"/>
      <c r="H82" s="36"/>
      <c r="I82" s="36"/>
    </row>
    <row r="83" spans="1:9" s="24" customFormat="1" x14ac:dyDescent="0.25">
      <c r="A83" s="27"/>
      <c r="B83" s="28"/>
      <c r="C83" s="71" t="s">
        <v>179</v>
      </c>
      <c r="D83" s="68">
        <v>1200000</v>
      </c>
      <c r="E83" s="36"/>
      <c r="F83" s="36"/>
      <c r="G83" s="68"/>
      <c r="H83" s="36"/>
      <c r="I83" s="36"/>
    </row>
    <row r="84" spans="1:9" s="24" customFormat="1" x14ac:dyDescent="0.25">
      <c r="A84" s="27"/>
      <c r="B84" s="28"/>
      <c r="C84" s="32" t="s">
        <v>180</v>
      </c>
      <c r="D84" s="29">
        <v>525717</v>
      </c>
      <c r="E84" s="36">
        <v>0</v>
      </c>
      <c r="F84" s="36">
        <v>0</v>
      </c>
      <c r="G84" s="29"/>
      <c r="H84" s="36"/>
      <c r="I84" s="36"/>
    </row>
    <row r="85" spans="1:9" s="24" customFormat="1" x14ac:dyDescent="0.25">
      <c r="A85" s="187" t="s">
        <v>10</v>
      </c>
      <c r="B85" s="188"/>
      <c r="C85" s="189"/>
      <c r="D85" s="17">
        <f>D86+D87+D88+D89+D90+D91</f>
        <v>5237372.75</v>
      </c>
      <c r="E85" s="17">
        <f t="shared" ref="E85:F85" si="12">E86+E87+E88+E89+E90+E91</f>
        <v>3071258.75</v>
      </c>
      <c r="F85" s="17">
        <f t="shared" si="12"/>
        <v>3081217.75</v>
      </c>
      <c r="G85" s="17"/>
      <c r="H85" s="17"/>
      <c r="I85" s="17"/>
    </row>
    <row r="86" spans="1:9" s="24" customFormat="1" x14ac:dyDescent="0.25">
      <c r="A86" s="145"/>
      <c r="B86" s="50" t="s">
        <v>128</v>
      </c>
      <c r="C86" s="34" t="s">
        <v>38</v>
      </c>
      <c r="D86" s="29">
        <v>148830</v>
      </c>
      <c r="E86" s="29">
        <v>121484</v>
      </c>
      <c r="F86" s="29">
        <v>128260</v>
      </c>
      <c r="G86" s="29"/>
      <c r="H86" s="29"/>
      <c r="I86" s="29"/>
    </row>
    <row r="87" spans="1:9" s="24" customFormat="1" ht="31.5" x14ac:dyDescent="0.25">
      <c r="A87" s="145"/>
      <c r="B87" s="50" t="s">
        <v>129</v>
      </c>
      <c r="C87" s="32" t="s">
        <v>39</v>
      </c>
      <c r="D87" s="29">
        <v>319814</v>
      </c>
      <c r="E87" s="29">
        <v>314374</v>
      </c>
      <c r="F87" s="29">
        <v>317557</v>
      </c>
      <c r="G87" s="29"/>
      <c r="H87" s="29"/>
      <c r="I87" s="29"/>
    </row>
    <row r="88" spans="1:9" s="24" customFormat="1" x14ac:dyDescent="0.25">
      <c r="A88" s="145"/>
      <c r="B88" s="50" t="s">
        <v>130</v>
      </c>
      <c r="C88" s="34" t="s">
        <v>40</v>
      </c>
      <c r="D88" s="29">
        <v>402054.75</v>
      </c>
      <c r="E88" s="29">
        <v>402054.75</v>
      </c>
      <c r="F88" s="29">
        <v>402054.75</v>
      </c>
      <c r="G88" s="29"/>
      <c r="H88" s="29"/>
      <c r="I88" s="29"/>
    </row>
    <row r="89" spans="1:9" s="24" customFormat="1" ht="31.5" x14ac:dyDescent="0.25">
      <c r="A89" s="27"/>
      <c r="B89" s="49" t="s">
        <v>131</v>
      </c>
      <c r="C89" s="31" t="s">
        <v>41</v>
      </c>
      <c r="D89" s="2">
        <v>366674</v>
      </c>
      <c r="E89" s="2">
        <v>733346</v>
      </c>
      <c r="F89" s="2">
        <v>733346</v>
      </c>
      <c r="G89" s="2"/>
      <c r="H89" s="2"/>
      <c r="I89" s="2"/>
    </row>
    <row r="90" spans="1:9" s="24" customFormat="1" x14ac:dyDescent="0.25">
      <c r="A90" s="134"/>
      <c r="B90" s="49"/>
      <c r="C90" s="34" t="s">
        <v>181</v>
      </c>
      <c r="D90" s="29">
        <v>2500000</v>
      </c>
      <c r="E90" s="29">
        <v>0</v>
      </c>
      <c r="F90" s="29">
        <v>0</v>
      </c>
      <c r="G90" s="29"/>
      <c r="H90" s="29"/>
      <c r="I90" s="29"/>
    </row>
    <row r="91" spans="1:9" s="24" customFormat="1" ht="110.25" x14ac:dyDescent="0.25">
      <c r="A91" s="134"/>
      <c r="B91" s="49"/>
      <c r="C91" s="32" t="s">
        <v>182</v>
      </c>
      <c r="D91" s="29">
        <v>1500000</v>
      </c>
      <c r="E91" s="29">
        <v>1500000</v>
      </c>
      <c r="F91" s="29">
        <v>1500000</v>
      </c>
      <c r="G91" s="29"/>
      <c r="H91" s="29"/>
      <c r="I91" s="29"/>
    </row>
    <row r="92" spans="1:9" s="24" customFormat="1" x14ac:dyDescent="0.25">
      <c r="A92" s="187" t="s">
        <v>9</v>
      </c>
      <c r="B92" s="188"/>
      <c r="C92" s="189"/>
      <c r="D92" s="17">
        <f>SUM(D93:D94)+D95</f>
        <v>4136371</v>
      </c>
      <c r="E92" s="17">
        <f t="shared" ref="E92:F92" si="13">SUM(E93:E94)+E95</f>
        <v>6371</v>
      </c>
      <c r="F92" s="17">
        <f t="shared" si="13"/>
        <v>6371</v>
      </c>
      <c r="G92" s="17"/>
      <c r="H92" s="17"/>
      <c r="I92" s="17"/>
    </row>
    <row r="93" spans="1:9" s="24" customFormat="1" ht="31.5" x14ac:dyDescent="0.25">
      <c r="A93" s="27"/>
      <c r="B93" s="9" t="s">
        <v>132</v>
      </c>
      <c r="C93" s="31" t="s">
        <v>42</v>
      </c>
      <c r="D93" s="2">
        <v>130000</v>
      </c>
      <c r="E93" s="2">
        <v>0</v>
      </c>
      <c r="F93" s="2">
        <v>0</v>
      </c>
      <c r="G93" s="2"/>
      <c r="H93" s="2"/>
      <c r="I93" s="2"/>
    </row>
    <row r="94" spans="1:9" s="24" customFormat="1" ht="31.5" x14ac:dyDescent="0.25">
      <c r="A94" s="27"/>
      <c r="B94" s="9" t="s">
        <v>133</v>
      </c>
      <c r="C94" s="31" t="s">
        <v>43</v>
      </c>
      <c r="D94" s="2">
        <v>6371</v>
      </c>
      <c r="E94" s="2">
        <v>6371</v>
      </c>
      <c r="F94" s="2">
        <v>6371</v>
      </c>
      <c r="G94" s="2"/>
      <c r="H94" s="2"/>
      <c r="I94" s="2"/>
    </row>
    <row r="95" spans="1:9" s="24" customFormat="1" x14ac:dyDescent="0.25">
      <c r="A95" s="27"/>
      <c r="B95" s="9"/>
      <c r="C95" s="4" t="s">
        <v>264</v>
      </c>
      <c r="D95" s="2">
        <f>D96</f>
        <v>4000000</v>
      </c>
      <c r="E95" s="2"/>
      <c r="F95" s="2"/>
      <c r="G95" s="2"/>
      <c r="H95" s="2"/>
      <c r="I95" s="2"/>
    </row>
    <row r="96" spans="1:9" s="24" customFormat="1" x14ac:dyDescent="0.25">
      <c r="A96" s="27"/>
      <c r="B96" s="9"/>
      <c r="C96" s="72" t="s">
        <v>204</v>
      </c>
      <c r="D96" s="2">
        <v>4000000</v>
      </c>
      <c r="E96" s="2"/>
      <c r="F96" s="2"/>
      <c r="G96" s="2"/>
      <c r="H96" s="2"/>
      <c r="I96" s="2"/>
    </row>
    <row r="97" spans="1:9" s="24" customFormat="1" x14ac:dyDescent="0.25">
      <c r="A97" s="187" t="s">
        <v>7</v>
      </c>
      <c r="B97" s="188"/>
      <c r="C97" s="189"/>
      <c r="D97" s="17">
        <f>SUM(D98:D103)+D104+D105+D106+D116</f>
        <v>39347351</v>
      </c>
      <c r="E97" s="17">
        <f t="shared" ref="E97:F97" si="14">SUM(E98:E103)+E104+E105+E106+E116</f>
        <v>40992815</v>
      </c>
      <c r="F97" s="17">
        <f t="shared" si="14"/>
        <v>41027780</v>
      </c>
      <c r="G97" s="17"/>
      <c r="H97" s="17"/>
      <c r="I97" s="17"/>
    </row>
    <row r="98" spans="1:9" s="24" customFormat="1" x14ac:dyDescent="0.25">
      <c r="A98" s="27"/>
      <c r="B98" s="9"/>
      <c r="C98" s="4" t="s">
        <v>49</v>
      </c>
      <c r="D98" s="2">
        <v>990921</v>
      </c>
      <c r="E98" s="2">
        <v>990921</v>
      </c>
      <c r="F98" s="2">
        <v>990921</v>
      </c>
      <c r="G98" s="2"/>
      <c r="H98" s="2"/>
      <c r="I98" s="2"/>
    </row>
    <row r="99" spans="1:9" s="24" customFormat="1" x14ac:dyDescent="0.25">
      <c r="A99" s="27"/>
      <c r="B99" s="9"/>
      <c r="C99" s="4" t="s">
        <v>44</v>
      </c>
      <c r="D99" s="2">
        <v>917227</v>
      </c>
      <c r="E99" s="2">
        <v>847691</v>
      </c>
      <c r="F99" s="2">
        <v>882656</v>
      </c>
      <c r="G99" s="2"/>
      <c r="H99" s="2"/>
      <c r="I99" s="2"/>
    </row>
    <row r="100" spans="1:9" s="24" customFormat="1" x14ac:dyDescent="0.25">
      <c r="A100" s="27"/>
      <c r="B100" s="9"/>
      <c r="C100" s="4" t="s">
        <v>78</v>
      </c>
      <c r="D100" s="2">
        <v>28240000</v>
      </c>
      <c r="E100" s="2">
        <v>32450000</v>
      </c>
      <c r="F100" s="2">
        <v>32450000</v>
      </c>
      <c r="G100" s="2"/>
      <c r="H100" s="2"/>
      <c r="I100" s="2"/>
    </row>
    <row r="101" spans="1:9" s="24" customFormat="1" x14ac:dyDescent="0.25">
      <c r="A101" s="27"/>
      <c r="B101" s="9"/>
      <c r="C101" s="4" t="s">
        <v>79</v>
      </c>
      <c r="D101" s="2">
        <v>400000</v>
      </c>
      <c r="E101" s="2">
        <v>400000</v>
      </c>
      <c r="F101" s="2">
        <v>400000</v>
      </c>
      <c r="G101" s="2"/>
      <c r="H101" s="2"/>
      <c r="I101" s="2"/>
    </row>
    <row r="102" spans="1:9" s="24" customFormat="1" ht="31.5" x14ac:dyDescent="0.25">
      <c r="A102" s="27"/>
      <c r="B102" s="9"/>
      <c r="C102" s="4" t="s">
        <v>80</v>
      </c>
      <c r="D102" s="2">
        <v>3500000</v>
      </c>
      <c r="E102" s="2">
        <v>1330000</v>
      </c>
      <c r="F102" s="2">
        <v>1330000</v>
      </c>
      <c r="G102" s="2"/>
      <c r="H102" s="2"/>
      <c r="I102" s="2"/>
    </row>
    <row r="103" spans="1:9" s="24" customFormat="1" x14ac:dyDescent="0.25">
      <c r="A103" s="27"/>
      <c r="B103" s="9"/>
      <c r="C103" s="4" t="s">
        <v>82</v>
      </c>
      <c r="D103" s="2">
        <v>2961203</v>
      </c>
      <c r="E103" s="2">
        <v>2961203</v>
      </c>
      <c r="F103" s="2">
        <v>2961203</v>
      </c>
      <c r="G103" s="2"/>
      <c r="H103" s="2"/>
      <c r="I103" s="2"/>
    </row>
    <row r="104" spans="1:9" s="24" customFormat="1" x14ac:dyDescent="0.25">
      <c r="A104" s="27"/>
      <c r="B104" s="9"/>
      <c r="C104" s="4" t="s">
        <v>183</v>
      </c>
      <c r="D104" s="2">
        <v>1600000</v>
      </c>
      <c r="E104" s="2">
        <v>1600000</v>
      </c>
      <c r="F104" s="2">
        <v>1600000</v>
      </c>
      <c r="G104" s="2"/>
      <c r="H104" s="2"/>
      <c r="I104" s="2"/>
    </row>
    <row r="105" spans="1:9" s="24" customFormat="1" ht="31.5" x14ac:dyDescent="0.25">
      <c r="A105" s="27"/>
      <c r="B105" s="9"/>
      <c r="C105" s="4" t="s">
        <v>184</v>
      </c>
      <c r="D105" s="2">
        <v>400000</v>
      </c>
      <c r="E105" s="2">
        <v>400000</v>
      </c>
      <c r="F105" s="2">
        <v>400000</v>
      </c>
      <c r="G105" s="2"/>
      <c r="H105" s="2"/>
      <c r="I105" s="2"/>
    </row>
    <row r="106" spans="1:9" s="24" customFormat="1" x14ac:dyDescent="0.25">
      <c r="A106" s="27"/>
      <c r="B106" s="9"/>
      <c r="C106" s="4" t="s">
        <v>201</v>
      </c>
      <c r="D106" s="29">
        <f>D107+D108+D109+D110+D111+D112+D113+D114+D115+60000</f>
        <v>325000</v>
      </c>
      <c r="E106" s="29">
        <f t="shared" ref="E106:F106" si="15">E107+E108+E109+E110+E111+E112+E113+E114</f>
        <v>0</v>
      </c>
      <c r="F106" s="29">
        <f t="shared" si="15"/>
        <v>0</v>
      </c>
      <c r="G106" s="29"/>
      <c r="H106" s="2"/>
      <c r="I106" s="2"/>
    </row>
    <row r="107" spans="1:9" s="24" customFormat="1" x14ac:dyDescent="0.25">
      <c r="A107" s="27"/>
      <c r="B107" s="9"/>
      <c r="C107" s="72" t="s">
        <v>185</v>
      </c>
      <c r="D107" s="61">
        <v>60000</v>
      </c>
      <c r="E107" s="61">
        <v>0</v>
      </c>
      <c r="F107" s="61">
        <v>0</v>
      </c>
      <c r="G107" s="61"/>
      <c r="H107" s="61"/>
      <c r="I107" s="61"/>
    </row>
    <row r="108" spans="1:9" s="24" customFormat="1" x14ac:dyDescent="0.25">
      <c r="A108" s="27"/>
      <c r="B108" s="9"/>
      <c r="C108" s="72" t="s">
        <v>186</v>
      </c>
      <c r="D108" s="61">
        <v>60000</v>
      </c>
      <c r="E108" s="61">
        <v>0</v>
      </c>
      <c r="F108" s="61">
        <v>0</v>
      </c>
      <c r="G108" s="61"/>
      <c r="H108" s="61"/>
      <c r="I108" s="61"/>
    </row>
    <row r="109" spans="1:9" s="24" customFormat="1" x14ac:dyDescent="0.25">
      <c r="A109" s="27"/>
      <c r="B109" s="9"/>
      <c r="C109" s="72" t="s">
        <v>187</v>
      </c>
      <c r="D109" s="61">
        <v>15000</v>
      </c>
      <c r="E109" s="61">
        <v>0</v>
      </c>
      <c r="F109" s="61">
        <v>0</v>
      </c>
      <c r="G109" s="61"/>
      <c r="H109" s="61"/>
      <c r="I109" s="61"/>
    </row>
    <row r="110" spans="1:9" s="24" customFormat="1" x14ac:dyDescent="0.25">
      <c r="A110" s="27"/>
      <c r="B110" s="9"/>
      <c r="C110" s="72" t="s">
        <v>188</v>
      </c>
      <c r="D110" s="61">
        <v>15000</v>
      </c>
      <c r="E110" s="61">
        <v>0</v>
      </c>
      <c r="F110" s="61">
        <v>0</v>
      </c>
      <c r="G110" s="61"/>
      <c r="H110" s="61"/>
      <c r="I110" s="61"/>
    </row>
    <row r="111" spans="1:9" s="24" customFormat="1" x14ac:dyDescent="0.25">
      <c r="A111" s="27"/>
      <c r="B111" s="9"/>
      <c r="C111" s="72" t="s">
        <v>189</v>
      </c>
      <c r="D111" s="61">
        <v>15000</v>
      </c>
      <c r="E111" s="61">
        <v>0</v>
      </c>
      <c r="F111" s="61">
        <v>0</v>
      </c>
      <c r="G111" s="61"/>
      <c r="H111" s="61"/>
      <c r="I111" s="61"/>
    </row>
    <row r="112" spans="1:9" s="24" customFormat="1" x14ac:dyDescent="0.25">
      <c r="A112" s="27"/>
      <c r="B112" s="9"/>
      <c r="C112" s="72" t="s">
        <v>190</v>
      </c>
      <c r="D112" s="61">
        <v>20000</v>
      </c>
      <c r="E112" s="61">
        <v>0</v>
      </c>
      <c r="F112" s="61">
        <v>0</v>
      </c>
      <c r="G112" s="61"/>
      <c r="H112" s="61"/>
      <c r="I112" s="61"/>
    </row>
    <row r="113" spans="1:9" s="24" customFormat="1" x14ac:dyDescent="0.25">
      <c r="A113" s="27"/>
      <c r="B113" s="9"/>
      <c r="C113" s="72" t="s">
        <v>191</v>
      </c>
      <c r="D113" s="61">
        <v>10000</v>
      </c>
      <c r="E113" s="61">
        <v>0</v>
      </c>
      <c r="F113" s="61">
        <v>0</v>
      </c>
      <c r="G113" s="61"/>
      <c r="H113" s="61"/>
      <c r="I113" s="61"/>
    </row>
    <row r="114" spans="1:9" s="24" customFormat="1" x14ac:dyDescent="0.25">
      <c r="A114" s="27"/>
      <c r="B114" s="9"/>
      <c r="C114" s="72" t="s">
        <v>192</v>
      </c>
      <c r="D114" s="61">
        <v>10000</v>
      </c>
      <c r="E114" s="61">
        <v>0</v>
      </c>
      <c r="F114" s="61">
        <v>0</v>
      </c>
      <c r="G114" s="61"/>
      <c r="H114" s="61"/>
      <c r="I114" s="61"/>
    </row>
    <row r="115" spans="1:9" s="24" customFormat="1" x14ac:dyDescent="0.25">
      <c r="A115" s="27"/>
      <c r="B115" s="9"/>
      <c r="C115" s="72" t="s">
        <v>193</v>
      </c>
      <c r="D115" s="61">
        <v>60000</v>
      </c>
      <c r="E115" s="2">
        <v>0</v>
      </c>
      <c r="F115" s="2">
        <v>0</v>
      </c>
      <c r="G115" s="61"/>
      <c r="H115" s="2"/>
      <c r="I115" s="2"/>
    </row>
    <row r="116" spans="1:9" s="24" customFormat="1" x14ac:dyDescent="0.25">
      <c r="A116" s="134"/>
      <c r="B116" s="9"/>
      <c r="C116" s="4" t="s">
        <v>265</v>
      </c>
      <c r="D116" s="2">
        <v>13000</v>
      </c>
      <c r="E116" s="2">
        <v>13000</v>
      </c>
      <c r="F116" s="2">
        <v>13000</v>
      </c>
      <c r="G116" s="2"/>
      <c r="H116" s="2"/>
      <c r="I116" s="2"/>
    </row>
    <row r="117" spans="1:9" s="24" customFormat="1" x14ac:dyDescent="0.25">
      <c r="A117" s="187" t="s">
        <v>16</v>
      </c>
      <c r="B117" s="188"/>
      <c r="C117" s="189"/>
      <c r="D117" s="17">
        <f>SUM(D118:D124)+D125+D128+D129+D130+D131+D132+D133+D134</f>
        <v>4952225.5</v>
      </c>
      <c r="E117" s="17">
        <f t="shared" ref="E117:F117" si="16">SUM(E118:E124)+E125+E128+E129+E130+E131+E132+E133+E134</f>
        <v>2585538.5</v>
      </c>
      <c r="F117" s="17">
        <f t="shared" si="16"/>
        <v>2587989</v>
      </c>
      <c r="G117" s="17"/>
      <c r="H117" s="17"/>
      <c r="I117" s="17"/>
    </row>
    <row r="118" spans="1:9" s="35" customFormat="1" x14ac:dyDescent="0.25">
      <c r="A118" s="147"/>
      <c r="B118" s="50" t="s">
        <v>134</v>
      </c>
      <c r="C118" s="37" t="s">
        <v>45</v>
      </c>
      <c r="D118" s="36">
        <v>848587.5</v>
      </c>
      <c r="E118" s="36">
        <v>848587.5</v>
      </c>
      <c r="F118" s="36">
        <v>848587.5</v>
      </c>
      <c r="G118" s="36"/>
      <c r="H118" s="36"/>
      <c r="I118" s="36"/>
    </row>
    <row r="119" spans="1:9" s="35" customFormat="1" x14ac:dyDescent="0.25">
      <c r="A119" s="147"/>
      <c r="B119" s="50" t="s">
        <v>135</v>
      </c>
      <c r="C119" s="37" t="s">
        <v>46</v>
      </c>
      <c r="D119" s="36">
        <v>202377</v>
      </c>
      <c r="E119" s="36">
        <v>186560</v>
      </c>
      <c r="F119" s="36">
        <v>186560</v>
      </c>
      <c r="G119" s="36"/>
      <c r="H119" s="36"/>
      <c r="I119" s="36"/>
    </row>
    <row r="120" spans="1:9" s="35" customFormat="1" ht="31.5" customHeight="1" x14ac:dyDescent="0.25">
      <c r="A120" s="145"/>
      <c r="B120" s="50" t="s">
        <v>136</v>
      </c>
      <c r="C120" s="37" t="s">
        <v>137</v>
      </c>
      <c r="D120" s="36">
        <v>5157</v>
      </c>
      <c r="E120" s="36">
        <v>6657</v>
      </c>
      <c r="F120" s="36">
        <v>6657</v>
      </c>
      <c r="G120" s="36"/>
      <c r="H120" s="36"/>
      <c r="I120" s="36"/>
    </row>
    <row r="121" spans="1:9" s="35" customFormat="1" x14ac:dyDescent="0.25">
      <c r="A121" s="147"/>
      <c r="B121" s="50" t="s">
        <v>138</v>
      </c>
      <c r="C121" s="37" t="s">
        <v>47</v>
      </c>
      <c r="D121" s="36">
        <v>3000</v>
      </c>
      <c r="E121" s="36">
        <v>3000</v>
      </c>
      <c r="F121" s="36">
        <v>3000</v>
      </c>
      <c r="G121" s="36"/>
      <c r="H121" s="36"/>
      <c r="I121" s="36"/>
    </row>
    <row r="122" spans="1:9" s="35" customFormat="1" x14ac:dyDescent="0.25">
      <c r="A122" s="147"/>
      <c r="B122" s="50" t="s">
        <v>139</v>
      </c>
      <c r="C122" s="37" t="s">
        <v>140</v>
      </c>
      <c r="D122" s="36">
        <v>1059022</v>
      </c>
      <c r="E122" s="36">
        <v>540734</v>
      </c>
      <c r="F122" s="36">
        <v>543184.5</v>
      </c>
      <c r="G122" s="36"/>
      <c r="H122" s="36"/>
      <c r="I122" s="36"/>
    </row>
    <row r="123" spans="1:9" s="35" customFormat="1" x14ac:dyDescent="0.25">
      <c r="A123" s="147"/>
      <c r="B123" s="50" t="s">
        <v>110</v>
      </c>
      <c r="C123" s="37" t="s">
        <v>59</v>
      </c>
      <c r="D123" s="36">
        <v>211237</v>
      </c>
      <c r="E123" s="36">
        <v>0</v>
      </c>
      <c r="F123" s="36">
        <v>0</v>
      </c>
      <c r="G123" s="36"/>
      <c r="H123" s="36"/>
      <c r="I123" s="36"/>
    </row>
    <row r="124" spans="1:9" s="35" customFormat="1" ht="31.5" x14ac:dyDescent="0.25">
      <c r="A124" s="147"/>
      <c r="B124" s="50" t="s">
        <v>141</v>
      </c>
      <c r="C124" s="37" t="s">
        <v>88</v>
      </c>
      <c r="D124" s="36">
        <v>78360</v>
      </c>
      <c r="E124" s="36">
        <v>0</v>
      </c>
      <c r="F124" s="36">
        <v>0</v>
      </c>
      <c r="G124" s="36"/>
      <c r="H124" s="36"/>
      <c r="I124" s="36"/>
    </row>
    <row r="125" spans="1:9" s="35" customFormat="1" x14ac:dyDescent="0.25">
      <c r="A125" s="133"/>
      <c r="B125" s="50"/>
      <c r="C125" s="37" t="s">
        <v>201</v>
      </c>
      <c r="D125" s="36">
        <f>D126+D127</f>
        <v>65000</v>
      </c>
      <c r="E125" s="36"/>
      <c r="F125" s="36"/>
      <c r="G125" s="36"/>
      <c r="H125" s="36"/>
      <c r="I125" s="36"/>
    </row>
    <row r="126" spans="1:9" s="35" customFormat="1" x14ac:dyDescent="0.25">
      <c r="A126" s="133"/>
      <c r="B126" s="50"/>
      <c r="C126" s="74" t="s">
        <v>194</v>
      </c>
      <c r="D126" s="67">
        <v>60000</v>
      </c>
      <c r="E126" s="36"/>
      <c r="F126" s="36"/>
      <c r="G126" s="67"/>
      <c r="H126" s="36"/>
      <c r="I126" s="36"/>
    </row>
    <row r="127" spans="1:9" s="35" customFormat="1" x14ac:dyDescent="0.25">
      <c r="A127" s="133"/>
      <c r="B127" s="50"/>
      <c r="C127" s="74" t="s">
        <v>195</v>
      </c>
      <c r="D127" s="67">
        <v>5000</v>
      </c>
      <c r="E127" s="36"/>
      <c r="F127" s="36"/>
      <c r="G127" s="67"/>
      <c r="H127" s="36"/>
      <c r="I127" s="36"/>
    </row>
    <row r="128" spans="1:9" s="35" customFormat="1" x14ac:dyDescent="0.25">
      <c r="A128" s="133"/>
      <c r="B128" s="50"/>
      <c r="C128" s="37" t="s">
        <v>196</v>
      </c>
      <c r="D128" s="36">
        <v>1053455</v>
      </c>
      <c r="E128" s="36"/>
      <c r="F128" s="36"/>
      <c r="G128" s="36"/>
      <c r="H128" s="36"/>
      <c r="I128" s="36"/>
    </row>
    <row r="129" spans="1:10" s="35" customFormat="1" x14ac:dyDescent="0.25">
      <c r="A129" s="133"/>
      <c r="B129" s="50"/>
      <c r="C129" s="30" t="s">
        <v>197</v>
      </c>
      <c r="D129" s="36">
        <v>15000</v>
      </c>
      <c r="E129" s="36"/>
      <c r="F129" s="36"/>
      <c r="G129" s="36"/>
      <c r="H129" s="36"/>
      <c r="I129" s="36"/>
    </row>
    <row r="130" spans="1:10" s="35" customFormat="1" x14ac:dyDescent="0.25">
      <c r="A130" s="133"/>
      <c r="B130" s="50"/>
      <c r="C130" s="37" t="s">
        <v>198</v>
      </c>
      <c r="D130" s="36">
        <v>160000</v>
      </c>
      <c r="E130" s="36"/>
      <c r="F130" s="36"/>
      <c r="G130" s="36"/>
      <c r="H130" s="36"/>
      <c r="I130" s="36"/>
    </row>
    <row r="131" spans="1:10" s="35" customFormat="1" x14ac:dyDescent="0.25">
      <c r="A131" s="133"/>
      <c r="B131" s="50"/>
      <c r="C131" s="37" t="s">
        <v>199</v>
      </c>
      <c r="D131" s="36">
        <v>64955</v>
      </c>
      <c r="E131" s="36"/>
      <c r="F131" s="36"/>
      <c r="G131" s="36"/>
      <c r="H131" s="36"/>
      <c r="I131" s="36"/>
    </row>
    <row r="132" spans="1:10" s="35" customFormat="1" x14ac:dyDescent="0.25">
      <c r="A132" s="133"/>
      <c r="B132" s="50"/>
      <c r="C132" s="37" t="s">
        <v>200</v>
      </c>
      <c r="D132" s="36">
        <v>136075</v>
      </c>
      <c r="E132" s="36"/>
      <c r="F132" s="36"/>
      <c r="G132" s="36"/>
      <c r="H132" s="36"/>
      <c r="I132" s="36"/>
    </row>
    <row r="133" spans="1:10" s="35" customFormat="1" x14ac:dyDescent="0.25">
      <c r="A133" s="147"/>
      <c r="B133" s="50"/>
      <c r="C133" s="37" t="s">
        <v>250</v>
      </c>
      <c r="D133" s="36">
        <v>1000000</v>
      </c>
      <c r="E133" s="36">
        <v>1000000</v>
      </c>
      <c r="F133" s="36">
        <v>1000000</v>
      </c>
      <c r="G133" s="36"/>
      <c r="H133" s="36"/>
      <c r="I133" s="36"/>
    </row>
    <row r="134" spans="1:10" s="35" customFormat="1" ht="31.5" x14ac:dyDescent="0.25">
      <c r="A134" s="147"/>
      <c r="B134" s="50"/>
      <c r="C134" s="34" t="s">
        <v>266</v>
      </c>
      <c r="D134" s="36">
        <v>50000</v>
      </c>
      <c r="E134" s="36"/>
      <c r="F134" s="36"/>
      <c r="G134" s="36"/>
      <c r="H134" s="36"/>
      <c r="I134" s="36"/>
    </row>
    <row r="135" spans="1:10" s="35" customFormat="1" x14ac:dyDescent="0.25">
      <c r="A135" s="193" t="s">
        <v>223</v>
      </c>
      <c r="B135" s="194"/>
      <c r="C135" s="195"/>
      <c r="D135" s="77">
        <f>D136+D137</f>
        <v>231885</v>
      </c>
      <c r="E135" s="77">
        <f t="shared" ref="E135:F135" si="17">E136+E137</f>
        <v>231885</v>
      </c>
      <c r="F135" s="77">
        <f t="shared" si="17"/>
        <v>2922753.8597999997</v>
      </c>
      <c r="G135" s="77"/>
      <c r="H135" s="132"/>
      <c r="I135" s="132"/>
    </row>
    <row r="136" spans="1:10" s="35" customFormat="1" x14ac:dyDescent="0.25">
      <c r="A136" s="28"/>
      <c r="B136" s="136" t="s">
        <v>286</v>
      </c>
      <c r="C136" s="37" t="s">
        <v>48</v>
      </c>
      <c r="D136" s="36">
        <v>231885</v>
      </c>
      <c r="E136" s="36">
        <v>231885</v>
      </c>
      <c r="F136" s="36">
        <v>231885</v>
      </c>
      <c r="G136" s="36"/>
      <c r="H136" s="36"/>
      <c r="I136" s="36"/>
    </row>
    <row r="137" spans="1:10" s="35" customFormat="1" x14ac:dyDescent="0.25">
      <c r="A137" s="28"/>
      <c r="B137" s="28" t="s">
        <v>257</v>
      </c>
      <c r="C137" s="78" t="s">
        <v>287</v>
      </c>
      <c r="D137" s="100">
        <v>0</v>
      </c>
      <c r="E137" s="100">
        <v>0</v>
      </c>
      <c r="F137" s="100">
        <v>2690868.8597999997</v>
      </c>
      <c r="G137" s="100"/>
      <c r="H137" s="100"/>
      <c r="I137" s="100"/>
    </row>
    <row r="138" spans="1:10" s="24" customFormat="1" x14ac:dyDescent="0.25">
      <c r="A138" s="187" t="s">
        <v>14</v>
      </c>
      <c r="B138" s="188"/>
      <c r="C138" s="189"/>
      <c r="D138" s="17">
        <f>D139+D140+D141+D142+D143+D144+D145</f>
        <v>4169650</v>
      </c>
      <c r="E138" s="17">
        <f t="shared" ref="E138:F138" si="18">E139+E140+E141+E142+E143+E144+E145</f>
        <v>1500000</v>
      </c>
      <c r="F138" s="17">
        <f t="shared" si="18"/>
        <v>1500000</v>
      </c>
      <c r="G138" s="17"/>
      <c r="H138" s="17"/>
      <c r="I138" s="17"/>
    </row>
    <row r="139" spans="1:10" s="24" customFormat="1" x14ac:dyDescent="0.25">
      <c r="A139" s="27"/>
      <c r="B139" s="9" t="s">
        <v>142</v>
      </c>
      <c r="C139" s="4" t="s">
        <v>50</v>
      </c>
      <c r="D139" s="29">
        <f>1550000-50000</f>
        <v>1500000</v>
      </c>
      <c r="E139" s="29">
        <f>1550000-50000</f>
        <v>1500000</v>
      </c>
      <c r="F139" s="29">
        <f>1550000-50000</f>
        <v>1500000</v>
      </c>
      <c r="G139" s="29"/>
      <c r="H139" s="29"/>
      <c r="I139" s="29"/>
      <c r="J139" s="112"/>
    </row>
    <row r="140" spans="1:10" s="24" customFormat="1" x14ac:dyDescent="0.25">
      <c r="A140" s="27"/>
      <c r="B140" s="9"/>
      <c r="C140" s="25" t="s">
        <v>202</v>
      </c>
      <c r="D140" s="29">
        <v>332000</v>
      </c>
      <c r="E140" s="29"/>
      <c r="F140" s="29"/>
      <c r="G140" s="29"/>
      <c r="H140" s="29"/>
      <c r="I140" s="29"/>
    </row>
    <row r="141" spans="1:10" s="24" customFormat="1" x14ac:dyDescent="0.25">
      <c r="A141" s="27"/>
      <c r="B141" s="9"/>
      <c r="C141" s="25" t="s">
        <v>203</v>
      </c>
      <c r="D141" s="29">
        <v>120000</v>
      </c>
      <c r="E141" s="29"/>
      <c r="F141" s="29"/>
      <c r="G141" s="29"/>
      <c r="H141" s="29"/>
      <c r="I141" s="29"/>
    </row>
    <row r="142" spans="1:10" s="24" customFormat="1" x14ac:dyDescent="0.25">
      <c r="A142" s="134"/>
      <c r="B142" s="9"/>
      <c r="C142" s="102" t="s">
        <v>158</v>
      </c>
      <c r="D142" s="29">
        <v>800000</v>
      </c>
      <c r="E142" s="29"/>
      <c r="F142" s="29"/>
      <c r="G142" s="29"/>
      <c r="H142" s="29"/>
      <c r="I142" s="29"/>
    </row>
    <row r="143" spans="1:10" s="24" customFormat="1" x14ac:dyDescent="0.25">
      <c r="A143" s="134"/>
      <c r="B143" s="9"/>
      <c r="C143" s="107" t="s">
        <v>267</v>
      </c>
      <c r="D143" s="29">
        <v>900000</v>
      </c>
      <c r="E143" s="29"/>
      <c r="F143" s="29"/>
      <c r="G143" s="29"/>
      <c r="H143" s="29"/>
      <c r="I143" s="29"/>
    </row>
    <row r="144" spans="1:10" s="24" customFormat="1" ht="31.5" x14ac:dyDescent="0.25">
      <c r="A144" s="27"/>
      <c r="B144" s="9"/>
      <c r="C144" s="108" t="s">
        <v>268</v>
      </c>
      <c r="D144" s="29">
        <v>425699</v>
      </c>
      <c r="E144" s="29">
        <v>0</v>
      </c>
      <c r="F144" s="29">
        <v>0</v>
      </c>
      <c r="G144" s="29"/>
      <c r="H144" s="29"/>
      <c r="I144" s="29"/>
    </row>
    <row r="145" spans="1:9" s="24" customFormat="1" x14ac:dyDescent="0.25">
      <c r="A145" s="27"/>
      <c r="B145" s="9"/>
      <c r="C145" s="109" t="s">
        <v>269</v>
      </c>
      <c r="D145" s="29">
        <v>91951</v>
      </c>
      <c r="E145" s="29">
        <v>0</v>
      </c>
      <c r="F145" s="29">
        <v>0</v>
      </c>
      <c r="G145" s="29"/>
      <c r="H145" s="29"/>
      <c r="I145" s="29"/>
    </row>
    <row r="146" spans="1:9" s="24" customFormat="1" x14ac:dyDescent="0.25">
      <c r="A146" s="187" t="s">
        <v>15</v>
      </c>
      <c r="B146" s="188"/>
      <c r="C146" s="189"/>
      <c r="D146" s="17">
        <f>SUM(D147:D154)+D155+D167+D171+D172+D173</f>
        <v>6706898</v>
      </c>
      <c r="E146" s="17">
        <f>SUM(E147:E154)+E155+E167+E171+E172+E173</f>
        <v>4421583</v>
      </c>
      <c r="F146" s="17">
        <f>SUM(F147:F154)+F155+F167+F171+F172+F173</f>
        <v>5850962</v>
      </c>
      <c r="G146" s="17"/>
      <c r="H146" s="17"/>
      <c r="I146" s="17"/>
    </row>
    <row r="147" spans="1:9" s="24" customFormat="1" x14ac:dyDescent="0.25">
      <c r="A147" s="27"/>
      <c r="B147" s="9" t="s">
        <v>143</v>
      </c>
      <c r="C147" s="38" t="s">
        <v>144</v>
      </c>
      <c r="D147" s="2">
        <v>758250</v>
      </c>
      <c r="E147" s="2">
        <v>758250</v>
      </c>
      <c r="F147" s="2">
        <v>758250</v>
      </c>
      <c r="G147" s="2"/>
      <c r="H147" s="2"/>
      <c r="I147" s="2"/>
    </row>
    <row r="148" spans="1:9" s="24" customFormat="1" x14ac:dyDescent="0.25">
      <c r="A148" s="27"/>
      <c r="B148" s="9" t="s">
        <v>145</v>
      </c>
      <c r="C148" s="38" t="s">
        <v>51</v>
      </c>
      <c r="D148" s="2">
        <v>513277</v>
      </c>
      <c r="E148" s="2">
        <v>513277</v>
      </c>
      <c r="F148" s="2">
        <v>513277</v>
      </c>
      <c r="G148" s="2"/>
      <c r="H148" s="2"/>
      <c r="I148" s="2"/>
    </row>
    <row r="149" spans="1:9" s="24" customFormat="1" x14ac:dyDescent="0.25">
      <c r="A149" s="27"/>
      <c r="B149" s="9" t="s">
        <v>146</v>
      </c>
      <c r="C149" s="38" t="s">
        <v>147</v>
      </c>
      <c r="D149" s="2">
        <v>270621</v>
      </c>
      <c r="E149" s="2">
        <v>270621</v>
      </c>
      <c r="F149" s="2">
        <v>200000</v>
      </c>
      <c r="G149" s="2"/>
      <c r="H149" s="2"/>
      <c r="I149" s="2"/>
    </row>
    <row r="150" spans="1:9" s="24" customFormat="1" x14ac:dyDescent="0.25">
      <c r="A150" s="27"/>
      <c r="B150" s="9" t="s">
        <v>148</v>
      </c>
      <c r="C150" s="38" t="s">
        <v>149</v>
      </c>
      <c r="D150" s="2">
        <v>700000</v>
      </c>
      <c r="E150" s="2">
        <v>700000</v>
      </c>
      <c r="F150" s="2">
        <v>700000</v>
      </c>
      <c r="G150" s="2"/>
      <c r="H150" s="2"/>
      <c r="I150" s="2"/>
    </row>
    <row r="151" spans="1:9" s="24" customFormat="1" x14ac:dyDescent="0.25">
      <c r="A151" s="27"/>
      <c r="B151" s="9" t="s">
        <v>150</v>
      </c>
      <c r="C151" s="38" t="s">
        <v>52</v>
      </c>
      <c r="D151" s="2">
        <v>500000</v>
      </c>
      <c r="E151" s="2">
        <v>500000</v>
      </c>
      <c r="F151" s="2">
        <v>500000</v>
      </c>
      <c r="G151" s="2"/>
      <c r="H151" s="2"/>
      <c r="I151" s="2"/>
    </row>
    <row r="152" spans="1:9" s="24" customFormat="1" x14ac:dyDescent="0.25">
      <c r="A152" s="27"/>
      <c r="B152" s="9" t="s">
        <v>151</v>
      </c>
      <c r="C152" s="38" t="s">
        <v>152</v>
      </c>
      <c r="D152" s="2">
        <v>1000000</v>
      </c>
      <c r="E152" s="29">
        <v>0</v>
      </c>
      <c r="F152" s="29">
        <v>500000</v>
      </c>
      <c r="G152" s="29"/>
      <c r="H152" s="29"/>
      <c r="I152" s="29"/>
    </row>
    <row r="153" spans="1:9" s="24" customFormat="1" x14ac:dyDescent="0.25">
      <c r="A153" s="27"/>
      <c r="B153" s="9" t="s">
        <v>153</v>
      </c>
      <c r="C153" s="39" t="s">
        <v>53</v>
      </c>
      <c r="D153" s="5">
        <v>394750</v>
      </c>
      <c r="E153" s="137">
        <v>789435</v>
      </c>
      <c r="F153" s="137">
        <v>789435</v>
      </c>
      <c r="G153" s="137"/>
      <c r="H153" s="137"/>
      <c r="I153" s="137"/>
    </row>
    <row r="154" spans="1:9" s="24" customFormat="1" x14ac:dyDescent="0.25">
      <c r="A154" s="27"/>
      <c r="B154" s="9" t="s">
        <v>154</v>
      </c>
      <c r="C154" s="40" t="s">
        <v>155</v>
      </c>
      <c r="D154" s="5">
        <v>500000</v>
      </c>
      <c r="E154" s="5">
        <v>0</v>
      </c>
      <c r="F154" s="5">
        <v>0</v>
      </c>
      <c r="G154" s="5"/>
      <c r="H154" s="5"/>
      <c r="I154" s="5"/>
    </row>
    <row r="155" spans="1:9" s="24" customFormat="1" ht="31.5" x14ac:dyDescent="0.25">
      <c r="A155" s="134"/>
      <c r="B155" s="9"/>
      <c r="C155" s="38" t="s">
        <v>248</v>
      </c>
      <c r="D155" s="2">
        <f>280000+D160</f>
        <v>820000</v>
      </c>
      <c r="E155" s="2">
        <f>E160</f>
        <v>140000</v>
      </c>
      <c r="F155" s="2">
        <f>F160</f>
        <v>140000</v>
      </c>
      <c r="G155" s="2"/>
      <c r="H155" s="2"/>
      <c r="I155" s="2"/>
    </row>
    <row r="156" spans="1:9" s="24" customFormat="1" x14ac:dyDescent="0.25">
      <c r="A156" s="134"/>
      <c r="B156" s="9"/>
      <c r="C156" s="75" t="s">
        <v>205</v>
      </c>
      <c r="D156" s="61">
        <v>60000</v>
      </c>
      <c r="E156" s="5"/>
      <c r="F156" s="5"/>
      <c r="G156" s="61"/>
      <c r="H156" s="5"/>
      <c r="I156" s="5"/>
    </row>
    <row r="157" spans="1:9" s="24" customFormat="1" x14ac:dyDescent="0.25">
      <c r="A157" s="134"/>
      <c r="B157" s="9"/>
      <c r="C157" s="75" t="s">
        <v>206</v>
      </c>
      <c r="D157" s="61">
        <v>180000</v>
      </c>
      <c r="E157" s="5"/>
      <c r="F157" s="5"/>
      <c r="G157" s="61"/>
      <c r="H157" s="5"/>
      <c r="I157" s="5"/>
    </row>
    <row r="158" spans="1:9" s="24" customFormat="1" x14ac:dyDescent="0.25">
      <c r="A158" s="134"/>
      <c r="B158" s="9"/>
      <c r="C158" s="75" t="s">
        <v>207</v>
      </c>
      <c r="D158" s="61">
        <v>20000</v>
      </c>
      <c r="E158" s="5"/>
      <c r="F158" s="5"/>
      <c r="G158" s="61"/>
      <c r="H158" s="5"/>
      <c r="I158" s="5"/>
    </row>
    <row r="159" spans="1:9" s="24" customFormat="1" x14ac:dyDescent="0.25">
      <c r="A159" s="134"/>
      <c r="B159" s="9"/>
      <c r="C159" s="75" t="s">
        <v>208</v>
      </c>
      <c r="D159" s="61">
        <v>20000</v>
      </c>
      <c r="E159" s="5"/>
      <c r="F159" s="5"/>
      <c r="G159" s="61"/>
      <c r="H159" s="5"/>
      <c r="I159" s="5"/>
    </row>
    <row r="160" spans="1:9" s="24" customFormat="1" x14ac:dyDescent="0.25">
      <c r="A160" s="134"/>
      <c r="B160" s="9"/>
      <c r="C160" s="98" t="s">
        <v>209</v>
      </c>
      <c r="D160" s="2">
        <f>D161+D162+D163+D164+D165+D166</f>
        <v>540000</v>
      </c>
      <c r="E160" s="2">
        <f t="shared" ref="E160:F160" si="19">E161+E162+E163+E164+E165+E166</f>
        <v>140000</v>
      </c>
      <c r="F160" s="2">
        <f t="shared" si="19"/>
        <v>140000</v>
      </c>
      <c r="G160" s="2"/>
      <c r="H160" s="2"/>
      <c r="I160" s="2"/>
    </row>
    <row r="161" spans="1:9" s="24" customFormat="1" x14ac:dyDescent="0.25">
      <c r="A161" s="134"/>
      <c r="B161" s="9"/>
      <c r="C161" s="75" t="s">
        <v>210</v>
      </c>
      <c r="D161" s="61">
        <v>100000</v>
      </c>
      <c r="E161" s="137"/>
      <c r="F161" s="137"/>
      <c r="G161" s="68"/>
      <c r="H161" s="137"/>
      <c r="I161" s="137"/>
    </row>
    <row r="162" spans="1:9" s="24" customFormat="1" x14ac:dyDescent="0.25">
      <c r="A162" s="134"/>
      <c r="B162" s="9"/>
      <c r="C162" s="75" t="s">
        <v>211</v>
      </c>
      <c r="D162" s="61">
        <v>140000</v>
      </c>
      <c r="E162" s="29">
        <v>140000</v>
      </c>
      <c r="F162" s="29">
        <v>140000</v>
      </c>
      <c r="G162" s="68"/>
      <c r="H162" s="29"/>
      <c r="I162" s="29"/>
    </row>
    <row r="163" spans="1:9" s="24" customFormat="1" ht="31.5" x14ac:dyDescent="0.25">
      <c r="A163" s="134"/>
      <c r="B163" s="9"/>
      <c r="C163" s="75" t="s">
        <v>212</v>
      </c>
      <c r="D163" s="61">
        <v>120000</v>
      </c>
      <c r="E163" s="137"/>
      <c r="F163" s="137"/>
      <c r="G163" s="68"/>
      <c r="H163" s="137"/>
      <c r="I163" s="137"/>
    </row>
    <row r="164" spans="1:9" s="24" customFormat="1" x14ac:dyDescent="0.25">
      <c r="A164" s="134"/>
      <c r="B164" s="9"/>
      <c r="C164" s="75" t="s">
        <v>213</v>
      </c>
      <c r="D164" s="61">
        <v>100000</v>
      </c>
      <c r="E164" s="137"/>
      <c r="F164" s="137"/>
      <c r="G164" s="68"/>
      <c r="H164" s="137"/>
      <c r="I164" s="137"/>
    </row>
    <row r="165" spans="1:9" s="24" customFormat="1" x14ac:dyDescent="0.25">
      <c r="A165" s="134"/>
      <c r="B165" s="9"/>
      <c r="C165" s="75" t="s">
        <v>214</v>
      </c>
      <c r="D165" s="61">
        <v>60000</v>
      </c>
      <c r="E165" s="137"/>
      <c r="F165" s="137"/>
      <c r="G165" s="68"/>
      <c r="H165" s="137"/>
      <c r="I165" s="137"/>
    </row>
    <row r="166" spans="1:9" s="24" customFormat="1" x14ac:dyDescent="0.25">
      <c r="A166" s="134"/>
      <c r="B166" s="9"/>
      <c r="C166" s="75" t="s">
        <v>215</v>
      </c>
      <c r="D166" s="61">
        <v>20000</v>
      </c>
      <c r="E166" s="137"/>
      <c r="F166" s="137"/>
      <c r="G166" s="68"/>
      <c r="H166" s="137"/>
      <c r="I166" s="137"/>
    </row>
    <row r="167" spans="1:9" s="24" customFormat="1" x14ac:dyDescent="0.25">
      <c r="A167" s="134"/>
      <c r="B167" s="9"/>
      <c r="C167" s="38" t="s">
        <v>216</v>
      </c>
      <c r="D167" s="2">
        <f>D168+D169+D170</f>
        <v>1000000</v>
      </c>
      <c r="E167" s="29">
        <v>0</v>
      </c>
      <c r="F167" s="29">
        <v>500000</v>
      </c>
      <c r="G167" s="29"/>
      <c r="H167" s="29"/>
      <c r="I167" s="29"/>
    </row>
    <row r="168" spans="1:9" s="24" customFormat="1" x14ac:dyDescent="0.25">
      <c r="A168" s="134"/>
      <c r="B168" s="9"/>
      <c r="C168" s="75" t="s">
        <v>217</v>
      </c>
      <c r="D168" s="61">
        <v>500000</v>
      </c>
      <c r="E168" s="137"/>
      <c r="F168" s="137"/>
      <c r="G168" s="68"/>
      <c r="H168" s="137"/>
      <c r="I168" s="137"/>
    </row>
    <row r="169" spans="1:9" s="24" customFormat="1" x14ac:dyDescent="0.25">
      <c r="A169" s="134"/>
      <c r="B169" s="9"/>
      <c r="C169" s="75" t="s">
        <v>218</v>
      </c>
      <c r="D169" s="61">
        <v>450000</v>
      </c>
      <c r="E169" s="137"/>
      <c r="F169" s="137"/>
      <c r="G169" s="68"/>
      <c r="H169" s="137"/>
      <c r="I169" s="137"/>
    </row>
    <row r="170" spans="1:9" s="24" customFormat="1" x14ac:dyDescent="0.25">
      <c r="A170" s="134"/>
      <c r="B170" s="9"/>
      <c r="C170" s="75" t="s">
        <v>219</v>
      </c>
      <c r="D170" s="61">
        <v>50000</v>
      </c>
      <c r="E170" s="137"/>
      <c r="F170" s="137"/>
      <c r="G170" s="68"/>
      <c r="H170" s="137"/>
      <c r="I170" s="137"/>
    </row>
    <row r="171" spans="1:9" s="24" customFormat="1" x14ac:dyDescent="0.25">
      <c r="A171" s="27"/>
      <c r="B171" s="9"/>
      <c r="C171" s="32" t="s">
        <v>270</v>
      </c>
      <c r="D171" s="29">
        <v>250000</v>
      </c>
      <c r="E171" s="29">
        <v>250000</v>
      </c>
      <c r="F171" s="29">
        <v>250000</v>
      </c>
      <c r="G171" s="29"/>
      <c r="H171" s="29"/>
      <c r="I171" s="29"/>
    </row>
    <row r="172" spans="1:9" s="24" customFormat="1" x14ac:dyDescent="0.25">
      <c r="A172" s="27"/>
      <c r="B172" s="9"/>
      <c r="C172" s="32" t="s">
        <v>271</v>
      </c>
      <c r="D172" s="29">
        <v>0</v>
      </c>
      <c r="E172" s="29">
        <v>500000</v>
      </c>
      <c r="F172" s="29">
        <v>500000</v>
      </c>
      <c r="G172" s="29"/>
      <c r="H172" s="29"/>
      <c r="I172" s="29"/>
    </row>
    <row r="173" spans="1:9" s="24" customFormat="1" x14ac:dyDescent="0.25">
      <c r="A173" s="27"/>
      <c r="B173" s="9"/>
      <c r="C173" s="32" t="s">
        <v>272</v>
      </c>
      <c r="D173" s="24">
        <v>0</v>
      </c>
      <c r="E173" s="29">
        <v>0</v>
      </c>
      <c r="F173" s="29">
        <v>500000</v>
      </c>
      <c r="H173" s="29"/>
      <c r="I173" s="29"/>
    </row>
    <row r="174" spans="1:9" s="24" customFormat="1" x14ac:dyDescent="0.25">
      <c r="A174" s="193" t="s">
        <v>224</v>
      </c>
      <c r="B174" s="194"/>
      <c r="C174" s="195"/>
      <c r="D174" s="77">
        <f>D175</f>
        <v>308975</v>
      </c>
      <c r="E174" s="77">
        <f t="shared" ref="E174:F174" si="20">E175</f>
        <v>308975</v>
      </c>
      <c r="F174" s="77">
        <f t="shared" si="20"/>
        <v>308975</v>
      </c>
      <c r="G174" s="132"/>
      <c r="H174" s="132"/>
      <c r="I174" s="132"/>
    </row>
    <row r="175" spans="1:9" s="24" customFormat="1" ht="31.5" x14ac:dyDescent="0.25">
      <c r="A175" s="80"/>
      <c r="B175" s="80" t="s">
        <v>274</v>
      </c>
      <c r="C175" s="81" t="s">
        <v>225</v>
      </c>
      <c r="D175" s="82">
        <v>308975</v>
      </c>
      <c r="E175" s="82">
        <v>308975</v>
      </c>
      <c r="F175" s="82">
        <v>308975</v>
      </c>
      <c r="G175" s="82"/>
      <c r="H175" s="82"/>
      <c r="I175" s="82"/>
    </row>
    <row r="176" spans="1:9" s="24" customFormat="1" x14ac:dyDescent="0.25">
      <c r="A176" s="190" t="s">
        <v>226</v>
      </c>
      <c r="B176" s="191"/>
      <c r="C176" s="192"/>
      <c r="D176" s="149">
        <f>D177+D178+D179+D180+D181</f>
        <v>93700</v>
      </c>
      <c r="E176" s="149">
        <f t="shared" ref="E176:F176" si="21">E177+E178+E179+E180+E181</f>
        <v>6000</v>
      </c>
      <c r="F176" s="149">
        <f t="shared" si="21"/>
        <v>433843</v>
      </c>
      <c r="G176" s="82"/>
      <c r="H176" s="82"/>
      <c r="I176" s="82"/>
    </row>
    <row r="177" spans="1:9" s="24" customFormat="1" x14ac:dyDescent="0.25">
      <c r="A177" s="83"/>
      <c r="B177" s="143" t="s">
        <v>262</v>
      </c>
      <c r="C177" s="84" t="s">
        <v>227</v>
      </c>
      <c r="D177" s="85">
        <v>27700</v>
      </c>
      <c r="E177" s="85">
        <v>0</v>
      </c>
      <c r="F177" s="85">
        <v>72000</v>
      </c>
      <c r="G177" s="82"/>
      <c r="H177" s="82"/>
      <c r="I177" s="82"/>
    </row>
    <row r="178" spans="1:9" s="24" customFormat="1" x14ac:dyDescent="0.25">
      <c r="A178" s="83"/>
      <c r="B178" s="143" t="s">
        <v>273</v>
      </c>
      <c r="C178" s="84" t="s">
        <v>228</v>
      </c>
      <c r="D178" s="85">
        <v>55000</v>
      </c>
      <c r="E178" s="85">
        <v>0</v>
      </c>
      <c r="F178" s="85">
        <v>0</v>
      </c>
      <c r="G178" s="82"/>
      <c r="H178" s="82"/>
      <c r="I178" s="82"/>
    </row>
    <row r="179" spans="1:9" s="24" customFormat="1" x14ac:dyDescent="0.25">
      <c r="A179" s="83"/>
      <c r="B179" s="143" t="s">
        <v>275</v>
      </c>
      <c r="C179" s="84" t="s">
        <v>229</v>
      </c>
      <c r="D179" s="85">
        <v>5000</v>
      </c>
      <c r="E179" s="85">
        <v>0</v>
      </c>
      <c r="F179" s="85">
        <v>0</v>
      </c>
      <c r="G179" s="82"/>
      <c r="H179" s="82"/>
      <c r="I179" s="82"/>
    </row>
    <row r="180" spans="1:9" s="24" customFormat="1" x14ac:dyDescent="0.25">
      <c r="A180" s="83"/>
      <c r="B180" s="143" t="s">
        <v>276</v>
      </c>
      <c r="C180" s="84" t="s">
        <v>230</v>
      </c>
      <c r="D180" s="85">
        <v>6000</v>
      </c>
      <c r="E180" s="85">
        <v>6000</v>
      </c>
      <c r="F180" s="85">
        <v>6000</v>
      </c>
      <c r="G180" s="82"/>
      <c r="H180" s="82"/>
      <c r="I180" s="82"/>
    </row>
    <row r="181" spans="1:9" s="24" customFormat="1" x14ac:dyDescent="0.25">
      <c r="A181" s="87"/>
      <c r="B181" s="87" t="s">
        <v>257</v>
      </c>
      <c r="C181" s="84" t="s">
        <v>294</v>
      </c>
      <c r="D181" s="85"/>
      <c r="E181" s="85"/>
      <c r="F181" s="85">
        <v>355843</v>
      </c>
      <c r="G181" s="82"/>
      <c r="H181" s="82"/>
      <c r="I181" s="82"/>
    </row>
    <row r="182" spans="1:9" s="24" customFormat="1" x14ac:dyDescent="0.25">
      <c r="A182" s="187" t="s">
        <v>11</v>
      </c>
      <c r="B182" s="188"/>
      <c r="C182" s="189"/>
      <c r="D182" s="17">
        <f>D183+D184+D185</f>
        <v>2007200</v>
      </c>
      <c r="E182" s="17">
        <f t="shared" ref="E182:F182" si="22">E183+E184+E185</f>
        <v>1994400</v>
      </c>
      <c r="F182" s="17">
        <f t="shared" si="22"/>
        <v>1994400</v>
      </c>
      <c r="G182" s="17"/>
      <c r="H182" s="17"/>
      <c r="I182" s="17"/>
    </row>
    <row r="183" spans="1:9" s="24" customFormat="1" x14ac:dyDescent="0.25">
      <c r="A183" s="27"/>
      <c r="B183" s="10" t="s">
        <v>156</v>
      </c>
      <c r="C183" s="38" t="s">
        <v>54</v>
      </c>
      <c r="D183" s="29">
        <f>224950+375050</f>
        <v>600000</v>
      </c>
      <c r="E183" s="29">
        <f>224950+375050</f>
        <v>600000</v>
      </c>
      <c r="F183" s="29">
        <f>224950+375050</f>
        <v>600000</v>
      </c>
      <c r="G183" s="29"/>
      <c r="H183" s="29"/>
      <c r="I183" s="29"/>
    </row>
    <row r="184" spans="1:9" s="24" customFormat="1" ht="31.5" x14ac:dyDescent="0.25">
      <c r="A184" s="27"/>
      <c r="B184" s="9" t="s">
        <v>157</v>
      </c>
      <c r="C184" s="31" t="s">
        <v>55</v>
      </c>
      <c r="D184" s="5">
        <v>697200</v>
      </c>
      <c r="E184" s="5">
        <v>1394400</v>
      </c>
      <c r="F184" s="5">
        <v>1394400</v>
      </c>
      <c r="G184" s="5"/>
      <c r="H184" s="5"/>
      <c r="I184" s="5"/>
    </row>
    <row r="185" spans="1:9" s="24" customFormat="1" x14ac:dyDescent="0.25">
      <c r="A185" s="134"/>
      <c r="B185" s="9"/>
      <c r="C185" s="31" t="s">
        <v>220</v>
      </c>
      <c r="D185" s="5">
        <v>710000</v>
      </c>
      <c r="E185" s="5"/>
      <c r="F185" s="5"/>
      <c r="G185" s="5"/>
      <c r="H185" s="5"/>
      <c r="I185" s="5"/>
    </row>
    <row r="186" spans="1:9" s="24" customFormat="1" x14ac:dyDescent="0.25">
      <c r="A186" s="190" t="s">
        <v>231</v>
      </c>
      <c r="B186" s="191"/>
      <c r="C186" s="192"/>
      <c r="D186" s="149">
        <f>SUM(D187:D191)</f>
        <v>165133</v>
      </c>
      <c r="E186" s="149">
        <f t="shared" ref="E186:F186" si="23">SUM(E187:E191)</f>
        <v>386339</v>
      </c>
      <c r="F186" s="149">
        <f t="shared" si="23"/>
        <v>374001.50380000001</v>
      </c>
      <c r="G186" s="149"/>
      <c r="H186" s="149"/>
      <c r="I186" s="135"/>
    </row>
    <row r="187" spans="1:9" s="24" customFormat="1" x14ac:dyDescent="0.25">
      <c r="A187" s="83"/>
      <c r="B187" s="83" t="s">
        <v>281</v>
      </c>
      <c r="C187" s="86" t="s">
        <v>232</v>
      </c>
      <c r="D187" s="82">
        <v>61949</v>
      </c>
      <c r="E187" s="82">
        <v>0</v>
      </c>
      <c r="F187" s="82">
        <v>0</v>
      </c>
      <c r="G187" s="82"/>
      <c r="H187" s="82"/>
      <c r="I187" s="82"/>
    </row>
    <row r="188" spans="1:9" s="24" customFormat="1" x14ac:dyDescent="0.25">
      <c r="A188" s="83"/>
      <c r="B188" s="83" t="s">
        <v>282</v>
      </c>
      <c r="C188" s="86" t="s">
        <v>233</v>
      </c>
      <c r="D188" s="82">
        <v>79061</v>
      </c>
      <c r="E188" s="82">
        <v>56376</v>
      </c>
      <c r="F188" s="82">
        <v>56376</v>
      </c>
      <c r="G188" s="82"/>
      <c r="H188" s="82"/>
      <c r="I188" s="82"/>
    </row>
    <row r="189" spans="1:9" s="24" customFormat="1" x14ac:dyDescent="0.25">
      <c r="A189" s="83"/>
      <c r="B189" s="83" t="s">
        <v>283</v>
      </c>
      <c r="C189" s="86" t="s">
        <v>234</v>
      </c>
      <c r="D189" s="82">
        <v>20000</v>
      </c>
      <c r="E189" s="82">
        <v>325840</v>
      </c>
      <c r="F189" s="82">
        <v>262770</v>
      </c>
      <c r="G189" s="82"/>
      <c r="H189" s="82"/>
      <c r="I189" s="82"/>
    </row>
    <row r="190" spans="1:9" s="24" customFormat="1" x14ac:dyDescent="0.25">
      <c r="A190" s="83"/>
      <c r="B190" s="83" t="s">
        <v>284</v>
      </c>
      <c r="C190" s="84" t="s">
        <v>235</v>
      </c>
      <c r="D190" s="82">
        <v>4123</v>
      </c>
      <c r="E190" s="82">
        <v>4123</v>
      </c>
      <c r="F190" s="82">
        <v>4123</v>
      </c>
      <c r="G190" s="82"/>
      <c r="H190" s="82"/>
      <c r="I190" s="82"/>
    </row>
    <row r="191" spans="1:9" s="24" customFormat="1" x14ac:dyDescent="0.25">
      <c r="A191" s="87"/>
      <c r="B191" s="87" t="s">
        <v>257</v>
      </c>
      <c r="C191" s="84" t="s">
        <v>285</v>
      </c>
      <c r="D191" s="167">
        <v>0</v>
      </c>
      <c r="E191" s="167">
        <v>0</v>
      </c>
      <c r="F191" s="167">
        <v>50732.503799999999</v>
      </c>
      <c r="G191" s="167"/>
      <c r="H191" s="167"/>
      <c r="I191" s="100"/>
    </row>
    <row r="192" spans="1:9" s="24" customFormat="1" x14ac:dyDescent="0.25">
      <c r="A192" s="190" t="s">
        <v>236</v>
      </c>
      <c r="B192" s="191"/>
      <c r="C192" s="192"/>
      <c r="D192" s="18">
        <f>SUM(D193:D199)+D200</f>
        <v>766304</v>
      </c>
      <c r="E192" s="18">
        <f t="shared" ref="E192:F192" si="24">SUM(E193:E199)+E200</f>
        <v>915315</v>
      </c>
      <c r="F192" s="18">
        <f t="shared" si="24"/>
        <v>4066665.5634000003</v>
      </c>
      <c r="G192" s="18"/>
      <c r="H192" s="18"/>
      <c r="I192" s="135"/>
    </row>
    <row r="193" spans="1:9" s="24" customFormat="1" x14ac:dyDescent="0.25">
      <c r="A193" s="83"/>
      <c r="B193" s="87" t="s">
        <v>251</v>
      </c>
      <c r="C193" s="84" t="s">
        <v>237</v>
      </c>
      <c r="D193" s="85">
        <v>63210</v>
      </c>
      <c r="E193" s="85">
        <v>63210</v>
      </c>
      <c r="F193" s="85">
        <v>15805</v>
      </c>
      <c r="G193" s="85"/>
      <c r="H193" s="85"/>
      <c r="I193" s="85"/>
    </row>
    <row r="194" spans="1:9" s="24" customFormat="1" ht="31.5" x14ac:dyDescent="0.25">
      <c r="A194" s="83"/>
      <c r="B194" s="87" t="s">
        <v>252</v>
      </c>
      <c r="C194" s="84" t="s">
        <v>238</v>
      </c>
      <c r="D194" s="85">
        <v>72600</v>
      </c>
      <c r="E194" s="85">
        <v>90145</v>
      </c>
      <c r="F194" s="85">
        <v>105875</v>
      </c>
      <c r="G194" s="85"/>
      <c r="H194" s="85"/>
      <c r="I194" s="85"/>
    </row>
    <row r="195" spans="1:9" s="24" customFormat="1" ht="31.5" x14ac:dyDescent="0.25">
      <c r="A195" s="83"/>
      <c r="B195" s="87" t="s">
        <v>253</v>
      </c>
      <c r="C195" s="84" t="s">
        <v>239</v>
      </c>
      <c r="D195" s="85">
        <v>39204</v>
      </c>
      <c r="E195" s="85">
        <v>39204</v>
      </c>
      <c r="F195" s="85">
        <v>39204</v>
      </c>
      <c r="G195" s="85"/>
      <c r="H195" s="85"/>
      <c r="I195" s="85"/>
    </row>
    <row r="196" spans="1:9" s="24" customFormat="1" x14ac:dyDescent="0.25">
      <c r="A196" s="83"/>
      <c r="B196" s="87" t="s">
        <v>254</v>
      </c>
      <c r="C196" s="84" t="s">
        <v>240</v>
      </c>
      <c r="D196" s="85">
        <v>34318</v>
      </c>
      <c r="E196" s="85">
        <v>0</v>
      </c>
      <c r="F196" s="85">
        <v>0</v>
      </c>
      <c r="G196" s="85"/>
      <c r="H196" s="85"/>
      <c r="I196" s="85"/>
    </row>
    <row r="197" spans="1:9" s="24" customFormat="1" x14ac:dyDescent="0.25">
      <c r="A197" s="87"/>
      <c r="B197" s="87" t="s">
        <v>255</v>
      </c>
      <c r="C197" s="84" t="s">
        <v>241</v>
      </c>
      <c r="D197" s="85">
        <v>96800</v>
      </c>
      <c r="E197" s="85">
        <v>430760</v>
      </c>
      <c r="F197" s="85">
        <v>1308300</v>
      </c>
      <c r="G197" s="85"/>
      <c r="H197" s="85"/>
      <c r="I197" s="85"/>
    </row>
    <row r="198" spans="1:9" s="24" customFormat="1" x14ac:dyDescent="0.25">
      <c r="A198" s="87"/>
      <c r="B198" s="87" t="s">
        <v>256</v>
      </c>
      <c r="C198" s="88" t="s">
        <v>242</v>
      </c>
      <c r="D198" s="85">
        <v>204494</v>
      </c>
      <c r="E198" s="85">
        <v>154460</v>
      </c>
      <c r="F198" s="85">
        <v>154460</v>
      </c>
      <c r="G198" s="85"/>
      <c r="H198" s="85"/>
      <c r="I198" s="85"/>
    </row>
    <row r="199" spans="1:9" s="24" customFormat="1" x14ac:dyDescent="0.25">
      <c r="A199" s="87"/>
      <c r="B199" s="87" t="s">
        <v>110</v>
      </c>
      <c r="C199" s="88" t="s">
        <v>59</v>
      </c>
      <c r="D199" s="85">
        <f>155678+100000</f>
        <v>255678</v>
      </c>
      <c r="E199" s="85">
        <v>137536</v>
      </c>
      <c r="F199" s="85">
        <v>107536</v>
      </c>
      <c r="G199" s="85"/>
      <c r="H199" s="85"/>
      <c r="I199" s="85"/>
    </row>
    <row r="200" spans="1:9" s="24" customFormat="1" x14ac:dyDescent="0.25">
      <c r="A200" s="87"/>
      <c r="B200" s="87" t="s">
        <v>257</v>
      </c>
      <c r="C200" s="88" t="s">
        <v>246</v>
      </c>
      <c r="D200" s="100">
        <v>0</v>
      </c>
      <c r="E200" s="100">
        <v>0</v>
      </c>
      <c r="F200" s="100">
        <v>2335485.5634000003</v>
      </c>
      <c r="G200" s="100"/>
      <c r="H200" s="100"/>
      <c r="I200" s="100"/>
    </row>
    <row r="201" spans="1:9" s="24" customFormat="1" x14ac:dyDescent="0.25">
      <c r="A201" s="193" t="s">
        <v>243</v>
      </c>
      <c r="B201" s="194"/>
      <c r="C201" s="195"/>
      <c r="D201" s="77">
        <f>D202+D203+D204</f>
        <v>1000000</v>
      </c>
      <c r="E201" s="77">
        <f t="shared" ref="E201:F201" si="25">E202+E203+E204</f>
        <v>800000</v>
      </c>
      <c r="F201" s="77">
        <f t="shared" si="25"/>
        <v>800000</v>
      </c>
      <c r="G201" s="77"/>
      <c r="H201" s="132"/>
      <c r="I201" s="132"/>
    </row>
    <row r="202" spans="1:9" s="24" customFormat="1" x14ac:dyDescent="0.25">
      <c r="A202" s="89"/>
      <c r="B202" s="89" t="s">
        <v>258</v>
      </c>
      <c r="C202" s="90" t="s">
        <v>244</v>
      </c>
      <c r="D202" s="82">
        <v>439423.07692307694</v>
      </c>
      <c r="E202" s="82">
        <v>439423.07692307694</v>
      </c>
      <c r="F202" s="82">
        <v>439423.07692307694</v>
      </c>
      <c r="G202" s="82"/>
      <c r="H202" s="82"/>
      <c r="I202" s="82"/>
    </row>
    <row r="203" spans="1:9" s="24" customFormat="1" x14ac:dyDescent="0.25">
      <c r="A203" s="89"/>
      <c r="B203" s="89" t="s">
        <v>259</v>
      </c>
      <c r="C203" s="90" t="s">
        <v>245</v>
      </c>
      <c r="D203" s="82">
        <v>360576.92307692306</v>
      </c>
      <c r="E203" s="82">
        <v>360576.92307692306</v>
      </c>
      <c r="F203" s="82">
        <v>360576.92307692306</v>
      </c>
      <c r="G203" s="82"/>
      <c r="H203" s="82"/>
      <c r="I203" s="82"/>
    </row>
    <row r="204" spans="1:9" s="24" customFormat="1" ht="31.5" x14ac:dyDescent="0.25">
      <c r="A204" s="89"/>
      <c r="B204" s="89" t="s">
        <v>260</v>
      </c>
      <c r="C204" s="90" t="s">
        <v>261</v>
      </c>
      <c r="D204" s="101">
        <v>200000</v>
      </c>
      <c r="E204" s="101">
        <v>0</v>
      </c>
      <c r="F204" s="101">
        <v>0</v>
      </c>
      <c r="G204" s="101"/>
      <c r="H204" s="101"/>
      <c r="I204" s="101"/>
    </row>
    <row r="205" spans="1:9" s="24" customFormat="1" x14ac:dyDescent="0.25">
      <c r="A205" s="187" t="s">
        <v>56</v>
      </c>
      <c r="B205" s="188"/>
      <c r="C205" s="189"/>
      <c r="D205" s="17">
        <f>D206</f>
        <v>0</v>
      </c>
      <c r="E205" s="17">
        <f t="shared" ref="E205:F205" si="26">E206</f>
        <v>0</v>
      </c>
      <c r="F205" s="17">
        <f t="shared" si="26"/>
        <v>144000000</v>
      </c>
      <c r="G205" s="17"/>
      <c r="H205" s="17"/>
      <c r="I205" s="17"/>
    </row>
    <row r="206" spans="1:9" s="24" customFormat="1" x14ac:dyDescent="0.25">
      <c r="A206" s="13"/>
      <c r="B206" s="10"/>
      <c r="C206" s="38" t="s">
        <v>85</v>
      </c>
      <c r="D206" s="2"/>
      <c r="E206" s="2"/>
      <c r="F206" s="2">
        <v>144000000</v>
      </c>
      <c r="G206" s="2"/>
      <c r="H206" s="2"/>
      <c r="I206" s="2"/>
    </row>
    <row r="207" spans="1:9" x14ac:dyDescent="0.25">
      <c r="A207" s="43"/>
      <c r="B207" s="44"/>
      <c r="C207" s="45"/>
      <c r="D207" s="46"/>
      <c r="E207" s="46"/>
      <c r="F207" s="46"/>
    </row>
    <row r="208" spans="1:9" x14ac:dyDescent="0.25">
      <c r="A208" s="43"/>
      <c r="B208" s="44"/>
      <c r="C208" s="45"/>
      <c r="D208" s="46"/>
      <c r="E208" s="46"/>
      <c r="F208" s="46"/>
    </row>
    <row r="209" spans="1:10" x14ac:dyDescent="0.25">
      <c r="A209" s="43"/>
      <c r="B209" s="44"/>
      <c r="C209" s="45"/>
      <c r="D209" s="46"/>
      <c r="E209" s="46"/>
      <c r="F209" s="46"/>
    </row>
    <row r="210" spans="1:10" x14ac:dyDescent="0.25">
      <c r="A210" s="43"/>
      <c r="B210" s="44"/>
      <c r="C210" s="45"/>
      <c r="D210" s="46"/>
      <c r="E210" s="46"/>
      <c r="F210" s="46"/>
    </row>
    <row r="213" spans="1:10" s="20" customFormat="1" ht="18.75" x14ac:dyDescent="0.2">
      <c r="A213" s="41"/>
      <c r="B213" s="206" t="s">
        <v>20</v>
      </c>
      <c r="C213" s="206"/>
      <c r="D213" s="207" t="s">
        <v>21</v>
      </c>
      <c r="E213" s="207"/>
      <c r="F213" s="207"/>
      <c r="J213" s="117"/>
    </row>
    <row r="214" spans="1:10" s="20" customFormat="1" x14ac:dyDescent="0.2">
      <c r="A214" s="41"/>
      <c r="B214" s="23"/>
      <c r="C214" s="23"/>
      <c r="D214" s="8"/>
      <c r="E214" s="8"/>
      <c r="F214" s="8"/>
      <c r="J214" s="117"/>
    </row>
    <row r="215" spans="1:10" s="20" customFormat="1" x14ac:dyDescent="0.2">
      <c r="A215" s="41"/>
      <c r="B215" s="23"/>
      <c r="C215" s="23"/>
      <c r="D215" s="8"/>
      <c r="E215" s="8"/>
      <c r="F215" s="8"/>
      <c r="J215" s="117"/>
    </row>
    <row r="216" spans="1:10" s="20" customFormat="1" x14ac:dyDescent="0.2">
      <c r="C216" s="23"/>
      <c r="D216" s="8"/>
      <c r="E216" s="8"/>
      <c r="F216" s="8"/>
      <c r="J216" s="117"/>
    </row>
    <row r="217" spans="1:10" s="20" customFormat="1" ht="26.25" customHeight="1" x14ac:dyDescent="0.2">
      <c r="C217" s="23"/>
      <c r="D217" s="8"/>
      <c r="E217" s="8"/>
      <c r="F217" s="8"/>
      <c r="J217" s="117"/>
    </row>
    <row r="218" spans="1:10" s="20" customFormat="1" x14ac:dyDescent="0.2">
      <c r="A218" s="41"/>
      <c r="B218" s="23"/>
      <c r="C218" s="23"/>
      <c r="D218" s="8"/>
      <c r="E218" s="8"/>
      <c r="F218" s="8"/>
      <c r="J218" s="117"/>
    </row>
    <row r="219" spans="1:10" s="20" customFormat="1" x14ac:dyDescent="0.2">
      <c r="A219" s="41"/>
      <c r="B219" s="23"/>
      <c r="C219" s="23"/>
      <c r="D219" s="8"/>
      <c r="E219" s="8"/>
      <c r="F219" s="8"/>
      <c r="J219" s="117"/>
    </row>
    <row r="220" spans="1:10" s="20" customFormat="1" x14ac:dyDescent="0.2">
      <c r="A220" s="41"/>
      <c r="B220" s="23"/>
      <c r="C220" s="23"/>
      <c r="D220" s="8"/>
      <c r="E220" s="8"/>
      <c r="F220" s="8"/>
      <c r="J220" s="117"/>
    </row>
    <row r="221" spans="1:10" s="20" customFormat="1" x14ac:dyDescent="0.2">
      <c r="A221" s="208" t="s">
        <v>57</v>
      </c>
      <c r="B221" s="208"/>
      <c r="C221" s="23"/>
      <c r="D221" s="8"/>
      <c r="E221" s="8"/>
      <c r="F221" s="8"/>
      <c r="J221" s="117"/>
    </row>
    <row r="222" spans="1:10" s="20" customFormat="1" ht="25.5" customHeight="1" x14ac:dyDescent="0.2">
      <c r="A222" s="209" t="s">
        <v>58</v>
      </c>
      <c r="B222" s="208"/>
      <c r="C222" s="23"/>
      <c r="D222" s="8"/>
      <c r="E222" s="8"/>
      <c r="F222" s="8"/>
      <c r="J222" s="117"/>
    </row>
    <row r="223" spans="1:10" s="20" customFormat="1" x14ac:dyDescent="0.2">
      <c r="A223" s="41"/>
      <c r="B223" s="23"/>
      <c r="C223" s="23"/>
      <c r="D223" s="8"/>
      <c r="E223" s="8"/>
      <c r="F223" s="8"/>
      <c r="J223" s="117"/>
    </row>
    <row r="225" spans="1:3" x14ac:dyDescent="0.25">
      <c r="A225" s="42"/>
      <c r="B225" s="22"/>
      <c r="C225" s="21"/>
    </row>
    <row r="226" spans="1:3" x14ac:dyDescent="0.25">
      <c r="A226" s="42"/>
      <c r="B226" s="22"/>
      <c r="C226" s="21"/>
    </row>
    <row r="227" spans="1:3" ht="27.75" customHeight="1" x14ac:dyDescent="0.25">
      <c r="A227" s="205"/>
      <c r="B227" s="205"/>
      <c r="C227" s="205"/>
    </row>
  </sheetData>
  <mergeCells count="31">
    <mergeCell ref="A64:C64"/>
    <mergeCell ref="G2:I2"/>
    <mergeCell ref="A4:F4"/>
    <mergeCell ref="A7:C7"/>
    <mergeCell ref="A8:C8"/>
    <mergeCell ref="A12:C12"/>
    <mergeCell ref="A14:C14"/>
    <mergeCell ref="A16:C16"/>
    <mergeCell ref="A22:C22"/>
    <mergeCell ref="A30:C30"/>
    <mergeCell ref="A40:C40"/>
    <mergeCell ref="A49:C49"/>
    <mergeCell ref="A192:C192"/>
    <mergeCell ref="A85:C85"/>
    <mergeCell ref="A92:C92"/>
    <mergeCell ref="A97:C97"/>
    <mergeCell ref="A117:C117"/>
    <mergeCell ref="A135:C135"/>
    <mergeCell ref="A138:C138"/>
    <mergeCell ref="A146:C146"/>
    <mergeCell ref="A174:C174"/>
    <mergeCell ref="A176:C176"/>
    <mergeCell ref="A182:C182"/>
    <mergeCell ref="A186:C186"/>
    <mergeCell ref="A227:C227"/>
    <mergeCell ref="A201:C201"/>
    <mergeCell ref="A205:C205"/>
    <mergeCell ref="B213:C213"/>
    <mergeCell ref="D213:F213"/>
    <mergeCell ref="A221:B221"/>
    <mergeCell ref="A222:B222"/>
  </mergeCells>
  <pageMargins left="0.65" right="0.63" top="0.74803149606299213" bottom="0.74803149606299213" header="0.27" footer="0.31496062992125984"/>
  <pageSetup paperSize="9" scale="51" fitToHeight="0" orientation="portrait" r:id="rId1"/>
  <headerFooter>
    <oddFooter>&amp;L&amp;F&amp;R&amp;P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80"/>
  <sheetViews>
    <sheetView tabSelected="1" topLeftCell="A121" zoomScaleNormal="100" workbookViewId="0">
      <selection activeCell="C138" sqref="C138"/>
    </sheetView>
  </sheetViews>
  <sheetFormatPr defaultRowHeight="15.75" x14ac:dyDescent="0.25"/>
  <cols>
    <col min="1" max="1" width="6.375" style="12" customWidth="1"/>
    <col min="2" max="2" width="13" style="8" customWidth="1"/>
    <col min="3" max="3" width="68.75" style="1" customWidth="1"/>
    <col min="4" max="4" width="13" style="11" customWidth="1"/>
    <col min="5" max="6" width="11.875" style="11" customWidth="1"/>
    <col min="7" max="7" width="9" style="1"/>
    <col min="8" max="10" width="10.125" style="1" customWidth="1"/>
    <col min="11" max="11" width="11.375" style="1" customWidth="1"/>
    <col min="12" max="16384" width="9" style="1"/>
  </cols>
  <sheetData>
    <row r="1" spans="1:11" ht="11.25" customHeight="1" x14ac:dyDescent="0.25"/>
    <row r="2" spans="1:11" ht="41.25" customHeight="1" x14ac:dyDescent="0.25">
      <c r="C2" s="7"/>
      <c r="D2" s="196" t="s">
        <v>391</v>
      </c>
      <c r="E2" s="196"/>
      <c r="F2" s="196"/>
    </row>
    <row r="3" spans="1:11" ht="16.5" customHeight="1" x14ac:dyDescent="0.25"/>
    <row r="4" spans="1:11" x14ac:dyDescent="0.25">
      <c r="A4" s="197" t="s">
        <v>392</v>
      </c>
      <c r="B4" s="197"/>
      <c r="C4" s="197"/>
      <c r="D4" s="197"/>
      <c r="E4" s="197"/>
      <c r="F4" s="197"/>
    </row>
    <row r="5" spans="1:11" ht="21" customHeight="1" x14ac:dyDescent="0.25">
      <c r="F5" s="14" t="s">
        <v>18</v>
      </c>
    </row>
    <row r="6" spans="1:11" ht="79.5" customHeight="1" x14ac:dyDescent="0.25">
      <c r="A6" s="183" t="s">
        <v>5</v>
      </c>
      <c r="B6" s="184" t="s">
        <v>81</v>
      </c>
      <c r="C6" s="183" t="s">
        <v>4</v>
      </c>
      <c r="D6" s="185" t="s">
        <v>0</v>
      </c>
      <c r="E6" s="185" t="s">
        <v>1</v>
      </c>
      <c r="F6" s="185" t="s">
        <v>22</v>
      </c>
    </row>
    <row r="7" spans="1:11" x14ac:dyDescent="0.25">
      <c r="A7" s="199" t="s">
        <v>19</v>
      </c>
      <c r="B7" s="200"/>
      <c r="C7" s="201"/>
      <c r="D7" s="15">
        <f>D8+D12+D14+D16+D19+D25+D35+D44+D60+D71+D78+D82+D95+D108+D113+D121+D134+D136+D142+D146+D152+D161+D165-D59</f>
        <v>111948678.25</v>
      </c>
      <c r="E7" s="15">
        <f>E8+E12+E14+E16+E19+E25+E35+E44+E60+E71+E78+E82+E95+E108+E113+E121+E134+E136+E142+E146+E152+E161+E165-E59</f>
        <v>92351659.25</v>
      </c>
      <c r="F7" s="15">
        <f>F8+F12+F14+F16+F19+F25+F35+F44+F60+F71+F78+F82+F95+F108+F113+F121+F134+F136+F142+F146+F152+F161+F165-F59</f>
        <v>258007472.42699999</v>
      </c>
      <c r="G7" s="156"/>
    </row>
    <row r="8" spans="1:11" x14ac:dyDescent="0.25">
      <c r="A8" s="198" t="s">
        <v>13</v>
      </c>
      <c r="B8" s="198"/>
      <c r="C8" s="198"/>
      <c r="D8" s="16">
        <f>SUM(D9:D11)</f>
        <v>508944</v>
      </c>
      <c r="E8" s="16">
        <f t="shared" ref="E8:F8" si="0">SUM(E9:E11)</f>
        <v>385444</v>
      </c>
      <c r="F8" s="16">
        <f t="shared" si="0"/>
        <v>155444</v>
      </c>
      <c r="G8" s="155"/>
      <c r="H8" s="11"/>
      <c r="I8" s="11"/>
      <c r="J8" s="11"/>
      <c r="K8" s="11"/>
    </row>
    <row r="9" spans="1:11" x14ac:dyDescent="0.25">
      <c r="A9" s="27">
        <v>1</v>
      </c>
      <c r="B9" s="47" t="s">
        <v>89</v>
      </c>
      <c r="C9" s="3" t="s">
        <v>23</v>
      </c>
      <c r="D9" s="2">
        <v>237500</v>
      </c>
      <c r="E9" s="2">
        <v>230000</v>
      </c>
      <c r="F9" s="2">
        <v>0</v>
      </c>
    </row>
    <row r="10" spans="1:11" x14ac:dyDescent="0.25">
      <c r="A10" s="27">
        <f>A9+1</f>
        <v>2</v>
      </c>
      <c r="B10" s="9" t="s">
        <v>90</v>
      </c>
      <c r="C10" s="3" t="s">
        <v>394</v>
      </c>
      <c r="D10" s="2">
        <v>46000</v>
      </c>
      <c r="E10" s="2">
        <v>0</v>
      </c>
      <c r="F10" s="2">
        <v>0</v>
      </c>
    </row>
    <row r="11" spans="1:11" x14ac:dyDescent="0.25">
      <c r="A11" s="27">
        <f>A10+1</f>
        <v>3</v>
      </c>
      <c r="B11" s="28" t="s">
        <v>334</v>
      </c>
      <c r="C11" s="3" t="s">
        <v>384</v>
      </c>
      <c r="D11" s="2">
        <v>225444</v>
      </c>
      <c r="E11" s="2">
        <v>155444</v>
      </c>
      <c r="F11" s="2">
        <v>155444</v>
      </c>
    </row>
    <row r="12" spans="1:11" x14ac:dyDescent="0.25">
      <c r="A12" s="187" t="s">
        <v>17</v>
      </c>
      <c r="B12" s="188"/>
      <c r="C12" s="189"/>
      <c r="D12" s="17">
        <f>D13</f>
        <v>599327</v>
      </c>
      <c r="E12" s="17">
        <f t="shared" ref="E12:F12" si="1">E13</f>
        <v>799327</v>
      </c>
      <c r="F12" s="17">
        <f t="shared" si="1"/>
        <v>999327</v>
      </c>
    </row>
    <row r="13" spans="1:11" x14ac:dyDescent="0.25">
      <c r="A13" s="27">
        <f>A11+1</f>
        <v>4</v>
      </c>
      <c r="B13" s="9" t="s">
        <v>91</v>
      </c>
      <c r="C13" s="3" t="s">
        <v>25</v>
      </c>
      <c r="D13" s="2">
        <v>599327</v>
      </c>
      <c r="E13" s="2">
        <v>799327</v>
      </c>
      <c r="F13" s="2">
        <v>999327</v>
      </c>
    </row>
    <row r="14" spans="1:11" x14ac:dyDescent="0.25">
      <c r="A14" s="193" t="s">
        <v>221</v>
      </c>
      <c r="B14" s="194"/>
      <c r="C14" s="195"/>
      <c r="D14" s="77">
        <f>D15</f>
        <v>145149</v>
      </c>
      <c r="E14" s="77">
        <f t="shared" ref="E14:F14" si="2">E15</f>
        <v>150221</v>
      </c>
      <c r="F14" s="77">
        <f t="shared" si="2"/>
        <v>144776</v>
      </c>
    </row>
    <row r="15" spans="1:11" x14ac:dyDescent="0.25">
      <c r="A15" s="27">
        <f>A13+1</f>
        <v>5</v>
      </c>
      <c r="B15" s="28" t="s">
        <v>249</v>
      </c>
      <c r="C15" s="78" t="s">
        <v>222</v>
      </c>
      <c r="D15" s="36">
        <v>145149</v>
      </c>
      <c r="E15" s="36">
        <v>150221</v>
      </c>
      <c r="F15" s="36">
        <v>144776</v>
      </c>
    </row>
    <row r="16" spans="1:11" x14ac:dyDescent="0.25">
      <c r="A16" s="198" t="s">
        <v>86</v>
      </c>
      <c r="B16" s="198"/>
      <c r="C16" s="198"/>
      <c r="D16" s="16">
        <f>SUM(D17:D18)</f>
        <v>912000</v>
      </c>
      <c r="E16" s="16">
        <f t="shared" ref="E16:F16" si="3">SUM(E17:E18)</f>
        <v>847000</v>
      </c>
      <c r="F16" s="16">
        <f t="shared" si="3"/>
        <v>847000</v>
      </c>
    </row>
    <row r="17" spans="1:6" x14ac:dyDescent="0.25">
      <c r="A17" s="27">
        <f>A15+1</f>
        <v>6</v>
      </c>
      <c r="B17" s="28" t="s">
        <v>92</v>
      </c>
      <c r="C17" s="33" t="s">
        <v>379</v>
      </c>
      <c r="D17" s="29">
        <v>847000</v>
      </c>
      <c r="E17" s="29">
        <v>847000</v>
      </c>
      <c r="F17" s="29">
        <v>847000</v>
      </c>
    </row>
    <row r="18" spans="1:6" x14ac:dyDescent="0.25">
      <c r="A18" s="27">
        <f>A17+1</f>
        <v>7</v>
      </c>
      <c r="B18" s="28" t="s">
        <v>380</v>
      </c>
      <c r="C18" s="33" t="s">
        <v>375</v>
      </c>
      <c r="D18" s="29">
        <v>65000</v>
      </c>
      <c r="E18" s="29">
        <v>0</v>
      </c>
      <c r="F18" s="29">
        <v>0</v>
      </c>
    </row>
    <row r="19" spans="1:6" x14ac:dyDescent="0.25">
      <c r="A19" s="198" t="s">
        <v>2</v>
      </c>
      <c r="B19" s="198"/>
      <c r="C19" s="198"/>
      <c r="D19" s="16">
        <f>SUM(D20:D24)</f>
        <v>2961574</v>
      </c>
      <c r="E19" s="16">
        <f>SUM(E20:E24)</f>
        <v>2216932</v>
      </c>
      <c r="F19" s="16">
        <f>SUM(F20:F24)</f>
        <v>2216932</v>
      </c>
    </row>
    <row r="20" spans="1:6" ht="31.5" x14ac:dyDescent="0.25">
      <c r="A20" s="27">
        <f>A18+1</f>
        <v>8</v>
      </c>
      <c r="B20" s="50" t="s">
        <v>93</v>
      </c>
      <c r="C20" s="6" t="s">
        <v>26</v>
      </c>
      <c r="D20" s="2">
        <v>1678500</v>
      </c>
      <c r="E20" s="2">
        <v>1678500</v>
      </c>
      <c r="F20" s="2">
        <v>1678500</v>
      </c>
    </row>
    <row r="21" spans="1:6" ht="31.5" x14ac:dyDescent="0.25">
      <c r="A21" s="27">
        <f>A20+1</f>
        <v>9</v>
      </c>
      <c r="B21" s="50" t="s">
        <v>94</v>
      </c>
      <c r="C21" s="6" t="s">
        <v>27</v>
      </c>
      <c r="D21" s="2">
        <v>960000</v>
      </c>
      <c r="E21" s="2">
        <v>400000</v>
      </c>
      <c r="F21" s="2">
        <v>400000</v>
      </c>
    </row>
    <row r="22" spans="1:6" x14ac:dyDescent="0.25">
      <c r="A22" s="27">
        <f t="shared" ref="A22:A23" si="4">A21+1</f>
        <v>10</v>
      </c>
      <c r="B22" s="50" t="s">
        <v>95</v>
      </c>
      <c r="C22" s="6" t="s">
        <v>28</v>
      </c>
      <c r="D22" s="2">
        <v>198074</v>
      </c>
      <c r="E22" s="2">
        <v>138432</v>
      </c>
      <c r="F22" s="2">
        <v>138432</v>
      </c>
    </row>
    <row r="23" spans="1:6" x14ac:dyDescent="0.25">
      <c r="A23" s="27">
        <f t="shared" si="4"/>
        <v>11</v>
      </c>
      <c r="B23" s="50" t="s">
        <v>308</v>
      </c>
      <c r="C23" s="181" t="s">
        <v>355</v>
      </c>
      <c r="D23" s="2">
        <v>70000</v>
      </c>
      <c r="E23" s="2">
        <v>0</v>
      </c>
      <c r="F23" s="2">
        <v>0</v>
      </c>
    </row>
    <row r="24" spans="1:6" x14ac:dyDescent="0.25">
      <c r="A24" s="27">
        <f>A23+1</f>
        <v>12</v>
      </c>
      <c r="B24" s="50" t="s">
        <v>310</v>
      </c>
      <c r="C24" s="6" t="s">
        <v>309</v>
      </c>
      <c r="D24" s="2">
        <v>55000</v>
      </c>
      <c r="E24" s="2">
        <v>0</v>
      </c>
      <c r="F24" s="2">
        <v>0</v>
      </c>
    </row>
    <row r="25" spans="1:6" x14ac:dyDescent="0.25">
      <c r="A25" s="187" t="s">
        <v>6</v>
      </c>
      <c r="B25" s="188"/>
      <c r="C25" s="189"/>
      <c r="D25" s="18">
        <f>SUM(D26:D34)</f>
        <v>5544970</v>
      </c>
      <c r="E25" s="18">
        <f t="shared" ref="E25:F25" si="5">SUM(E26:E34)</f>
        <v>5350246</v>
      </c>
      <c r="F25" s="18">
        <f t="shared" si="5"/>
        <v>5350246</v>
      </c>
    </row>
    <row r="26" spans="1:6" s="24" customFormat="1" x14ac:dyDescent="0.25">
      <c r="A26" s="27">
        <f>A24+1</f>
        <v>13</v>
      </c>
      <c r="B26" s="50" t="s">
        <v>96</v>
      </c>
      <c r="C26" s="51" t="s">
        <v>97</v>
      </c>
      <c r="D26" s="26">
        <v>4000000</v>
      </c>
      <c r="E26" s="26">
        <v>4000000</v>
      </c>
      <c r="F26" s="26">
        <v>4000000</v>
      </c>
    </row>
    <row r="27" spans="1:6" s="24" customFormat="1" x14ac:dyDescent="0.25">
      <c r="A27" s="27">
        <f>A26+1</f>
        <v>14</v>
      </c>
      <c r="B27" s="50" t="s">
        <v>98</v>
      </c>
      <c r="C27" s="51" t="s">
        <v>385</v>
      </c>
      <c r="D27" s="26">
        <v>487770</v>
      </c>
      <c r="E27" s="26">
        <v>487770</v>
      </c>
      <c r="F27" s="26">
        <v>487770</v>
      </c>
    </row>
    <row r="28" spans="1:6" s="24" customFormat="1" x14ac:dyDescent="0.25">
      <c r="A28" s="27">
        <f t="shared" ref="A28:A34" si="6">A27+1</f>
        <v>15</v>
      </c>
      <c r="B28" s="50" t="s">
        <v>100</v>
      </c>
      <c r="C28" s="51" t="s">
        <v>386</v>
      </c>
      <c r="D28" s="26">
        <v>121901</v>
      </c>
      <c r="E28" s="26">
        <v>121901</v>
      </c>
      <c r="F28" s="26">
        <v>121901</v>
      </c>
    </row>
    <row r="29" spans="1:6" s="24" customFormat="1" ht="31.5" x14ac:dyDescent="0.25">
      <c r="A29" s="27">
        <f t="shared" si="6"/>
        <v>16</v>
      </c>
      <c r="B29" s="50" t="s">
        <v>102</v>
      </c>
      <c r="C29" s="51" t="s">
        <v>387</v>
      </c>
      <c r="D29" s="26">
        <v>226000</v>
      </c>
      <c r="E29" s="26">
        <v>226000</v>
      </c>
      <c r="F29" s="26">
        <v>226000</v>
      </c>
    </row>
    <row r="30" spans="1:6" s="24" customFormat="1" x14ac:dyDescent="0.25">
      <c r="A30" s="27">
        <f t="shared" si="6"/>
        <v>17</v>
      </c>
      <c r="B30" s="50" t="s">
        <v>104</v>
      </c>
      <c r="C30" s="51" t="s">
        <v>388</v>
      </c>
      <c r="D30" s="26">
        <v>57489</v>
      </c>
      <c r="E30" s="26">
        <v>57489</v>
      </c>
      <c r="F30" s="26">
        <v>57489</v>
      </c>
    </row>
    <row r="31" spans="1:6" s="24" customFormat="1" x14ac:dyDescent="0.25">
      <c r="A31" s="27">
        <f t="shared" si="6"/>
        <v>18</v>
      </c>
      <c r="B31" s="50" t="s">
        <v>106</v>
      </c>
      <c r="C31" s="51" t="s">
        <v>389</v>
      </c>
      <c r="D31" s="26">
        <v>22000</v>
      </c>
      <c r="E31" s="26">
        <v>22000</v>
      </c>
      <c r="F31" s="26">
        <v>22000</v>
      </c>
    </row>
    <row r="32" spans="1:6" s="24" customFormat="1" ht="31.5" x14ac:dyDescent="0.25">
      <c r="A32" s="27">
        <f t="shared" si="6"/>
        <v>19</v>
      </c>
      <c r="B32" s="50" t="s">
        <v>108</v>
      </c>
      <c r="C32" s="51" t="s">
        <v>390</v>
      </c>
      <c r="D32" s="26">
        <v>184840</v>
      </c>
      <c r="E32" s="26">
        <v>184840</v>
      </c>
      <c r="F32" s="26">
        <v>184840</v>
      </c>
    </row>
    <row r="33" spans="1:7" s="24" customFormat="1" x14ac:dyDescent="0.25">
      <c r="A33" s="27">
        <f t="shared" si="6"/>
        <v>20</v>
      </c>
      <c r="B33" s="50" t="s">
        <v>110</v>
      </c>
      <c r="C33" s="51" t="s">
        <v>59</v>
      </c>
      <c r="D33" s="26">
        <v>280342</v>
      </c>
      <c r="E33" s="26">
        <v>250246</v>
      </c>
      <c r="F33" s="26">
        <v>250246</v>
      </c>
    </row>
    <row r="34" spans="1:7" s="24" customFormat="1" x14ac:dyDescent="0.25">
      <c r="A34" s="27">
        <f t="shared" si="6"/>
        <v>21</v>
      </c>
      <c r="B34" s="50" t="s">
        <v>293</v>
      </c>
      <c r="C34" s="63" t="s">
        <v>292</v>
      </c>
      <c r="D34" s="29">
        <v>164628</v>
      </c>
      <c r="E34" s="29">
        <v>0</v>
      </c>
      <c r="F34" s="29">
        <v>0</v>
      </c>
    </row>
    <row r="35" spans="1:7" s="24" customFormat="1" x14ac:dyDescent="0.25">
      <c r="A35" s="187" t="s">
        <v>12</v>
      </c>
      <c r="B35" s="188"/>
      <c r="C35" s="189"/>
      <c r="D35" s="18">
        <f>SUM(D36:D43)</f>
        <v>6097349.75</v>
      </c>
      <c r="E35" s="18">
        <f t="shared" ref="E35:F35" si="7">SUM(E36:E43)</f>
        <v>6126910.75</v>
      </c>
      <c r="F35" s="18">
        <f t="shared" si="7"/>
        <v>11883132.5</v>
      </c>
    </row>
    <row r="36" spans="1:7" s="24" customFormat="1" ht="31.5" x14ac:dyDescent="0.25">
      <c r="A36" s="145">
        <f>A34+1</f>
        <v>22</v>
      </c>
      <c r="B36" s="50" t="s">
        <v>112</v>
      </c>
      <c r="C36" s="30" t="s">
        <v>29</v>
      </c>
      <c r="D36" s="26">
        <v>0</v>
      </c>
      <c r="E36" s="26">
        <v>0</v>
      </c>
      <c r="F36" s="26">
        <v>69873</v>
      </c>
    </row>
    <row r="37" spans="1:7" s="24" customFormat="1" ht="31.5" x14ac:dyDescent="0.25">
      <c r="A37" s="145">
        <f>A36+1</f>
        <v>23</v>
      </c>
      <c r="B37" s="50" t="s">
        <v>113</v>
      </c>
      <c r="C37" s="30" t="s">
        <v>30</v>
      </c>
      <c r="D37" s="26">
        <v>0</v>
      </c>
      <c r="E37" s="26">
        <v>0</v>
      </c>
      <c r="F37" s="26">
        <v>370095.75</v>
      </c>
    </row>
    <row r="38" spans="1:7" s="24" customFormat="1" ht="31.5" x14ac:dyDescent="0.25">
      <c r="A38" s="145">
        <f t="shared" ref="A38:A43" si="8">A37+1</f>
        <v>24</v>
      </c>
      <c r="B38" s="50" t="s">
        <v>114</v>
      </c>
      <c r="C38" s="30" t="s">
        <v>335</v>
      </c>
      <c r="D38" s="26">
        <v>615000</v>
      </c>
      <c r="E38" s="26">
        <v>800000</v>
      </c>
      <c r="F38" s="26">
        <v>6000000</v>
      </c>
      <c r="G38" s="112"/>
    </row>
    <row r="39" spans="1:7" s="24" customFormat="1" x14ac:dyDescent="0.25">
      <c r="A39" s="145">
        <f t="shared" si="8"/>
        <v>25</v>
      </c>
      <c r="B39" s="49" t="s">
        <v>115</v>
      </c>
      <c r="C39" s="31" t="s">
        <v>84</v>
      </c>
      <c r="D39" s="2">
        <v>250470</v>
      </c>
      <c r="E39" s="2">
        <v>96800</v>
      </c>
      <c r="F39" s="2">
        <v>96800</v>
      </c>
    </row>
    <row r="40" spans="1:7" s="24" customFormat="1" x14ac:dyDescent="0.25">
      <c r="A40" s="145">
        <f t="shared" si="8"/>
        <v>26</v>
      </c>
      <c r="B40" s="49" t="s">
        <v>116</v>
      </c>
      <c r="C40" s="31" t="s">
        <v>336</v>
      </c>
      <c r="D40" s="2">
        <v>0</v>
      </c>
      <c r="E40" s="2">
        <v>0</v>
      </c>
      <c r="F40" s="2">
        <v>116256</v>
      </c>
    </row>
    <row r="41" spans="1:7" s="24" customFormat="1" ht="47.25" x14ac:dyDescent="0.25">
      <c r="A41" s="145">
        <f t="shared" si="8"/>
        <v>27</v>
      </c>
      <c r="B41" s="49" t="s">
        <v>117</v>
      </c>
      <c r="C41" s="38" t="s">
        <v>354</v>
      </c>
      <c r="D41" s="2">
        <v>3105660.75</v>
      </c>
      <c r="E41" s="2">
        <v>3105660.75</v>
      </c>
      <c r="F41" s="2">
        <v>3105660.75</v>
      </c>
    </row>
    <row r="42" spans="1:7" s="24" customFormat="1" x14ac:dyDescent="0.25">
      <c r="A42" s="145">
        <f t="shared" si="8"/>
        <v>28</v>
      </c>
      <c r="B42" s="9" t="s">
        <v>110</v>
      </c>
      <c r="C42" s="38" t="s">
        <v>59</v>
      </c>
      <c r="D42" s="2">
        <v>626219</v>
      </c>
      <c r="E42" s="2">
        <v>624450</v>
      </c>
      <c r="F42" s="2">
        <v>624447</v>
      </c>
    </row>
    <row r="43" spans="1:7" s="24" customFormat="1" ht="31.5" x14ac:dyDescent="0.25">
      <c r="A43" s="145">
        <f t="shared" si="8"/>
        <v>29</v>
      </c>
      <c r="B43" s="9" t="s">
        <v>299</v>
      </c>
      <c r="C43" s="30" t="s">
        <v>383</v>
      </c>
      <c r="D43" s="26">
        <v>1500000</v>
      </c>
      <c r="E43" s="26">
        <v>1500000</v>
      </c>
      <c r="F43" s="26">
        <v>1500000</v>
      </c>
    </row>
    <row r="44" spans="1:7" s="24" customFormat="1" x14ac:dyDescent="0.25">
      <c r="A44" s="187" t="s">
        <v>3</v>
      </c>
      <c r="B44" s="188"/>
      <c r="C44" s="189"/>
      <c r="D44" s="18">
        <f>SUM(D45:D59)</f>
        <v>11346997</v>
      </c>
      <c r="E44" s="18">
        <f t="shared" ref="E44:F44" si="9">SUM(E45:E59)</f>
        <v>10647864</v>
      </c>
      <c r="F44" s="18">
        <f t="shared" si="9"/>
        <v>14463969</v>
      </c>
    </row>
    <row r="45" spans="1:7" s="24" customFormat="1" ht="31.5" x14ac:dyDescent="0.25">
      <c r="A45" s="27">
        <f>A43+1</f>
        <v>30</v>
      </c>
      <c r="B45" s="8" t="s">
        <v>60</v>
      </c>
      <c r="C45" s="56" t="s">
        <v>118</v>
      </c>
      <c r="D45" s="2">
        <v>3713634</v>
      </c>
      <c r="E45" s="2">
        <v>3956440</v>
      </c>
      <c r="F45" s="2">
        <v>8000000</v>
      </c>
    </row>
    <row r="46" spans="1:7" s="24" customFormat="1" x14ac:dyDescent="0.25">
      <c r="A46" s="27">
        <f>A45+1</f>
        <v>31</v>
      </c>
      <c r="B46" s="9" t="s">
        <v>61</v>
      </c>
      <c r="C46" s="168" t="s">
        <v>34</v>
      </c>
      <c r="D46" s="2">
        <v>1658061</v>
      </c>
      <c r="E46" s="2">
        <v>2985552</v>
      </c>
      <c r="F46" s="2">
        <v>1841652</v>
      </c>
    </row>
    <row r="47" spans="1:7" s="24" customFormat="1" x14ac:dyDescent="0.25">
      <c r="A47" s="27">
        <f t="shared" ref="A47:A58" si="10">A46+1</f>
        <v>32</v>
      </c>
      <c r="B47" s="9" t="s">
        <v>62</v>
      </c>
      <c r="C47" s="31" t="s">
        <v>63</v>
      </c>
      <c r="D47" s="151">
        <v>826976</v>
      </c>
      <c r="E47" s="151">
        <v>751826</v>
      </c>
      <c r="F47" s="151">
        <v>802828</v>
      </c>
    </row>
    <row r="48" spans="1:7" s="24" customFormat="1" x14ac:dyDescent="0.25">
      <c r="A48" s="27">
        <f t="shared" si="10"/>
        <v>33</v>
      </c>
      <c r="B48" s="9" t="s">
        <v>64</v>
      </c>
      <c r="C48" s="31" t="s">
        <v>65</v>
      </c>
      <c r="D48" s="2">
        <v>525342</v>
      </c>
      <c r="E48" s="2">
        <v>239279</v>
      </c>
      <c r="F48" s="151">
        <v>906779</v>
      </c>
    </row>
    <row r="49" spans="1:6" s="24" customFormat="1" x14ac:dyDescent="0.25">
      <c r="A49" s="27">
        <f t="shared" si="10"/>
        <v>34</v>
      </c>
      <c r="B49" s="9" t="s">
        <v>66</v>
      </c>
      <c r="C49" s="31" t="s">
        <v>67</v>
      </c>
      <c r="D49" s="2">
        <v>150000</v>
      </c>
      <c r="E49" s="2">
        <v>0</v>
      </c>
      <c r="F49" s="2">
        <v>0</v>
      </c>
    </row>
    <row r="50" spans="1:6" s="24" customFormat="1" ht="31.5" x14ac:dyDescent="0.25">
      <c r="A50" s="27">
        <f t="shared" si="10"/>
        <v>35</v>
      </c>
      <c r="B50" s="9" t="s">
        <v>68</v>
      </c>
      <c r="C50" s="31" t="s">
        <v>69</v>
      </c>
      <c r="D50" s="2">
        <v>302248</v>
      </c>
      <c r="E50" s="2">
        <v>151124</v>
      </c>
      <c r="F50" s="2">
        <v>302248</v>
      </c>
    </row>
    <row r="51" spans="1:6" s="24" customFormat="1" ht="31.5" x14ac:dyDescent="0.25">
      <c r="A51" s="27">
        <f t="shared" si="10"/>
        <v>36</v>
      </c>
      <c r="B51" s="9" t="s">
        <v>70</v>
      </c>
      <c r="C51" s="31" t="s">
        <v>71</v>
      </c>
      <c r="D51" s="2">
        <v>750000</v>
      </c>
      <c r="E51" s="2">
        <v>0</v>
      </c>
      <c r="F51" s="2">
        <v>0</v>
      </c>
    </row>
    <row r="52" spans="1:6" s="24" customFormat="1" ht="31.5" x14ac:dyDescent="0.25">
      <c r="A52" s="27">
        <f t="shared" si="10"/>
        <v>37</v>
      </c>
      <c r="B52" s="9" t="s">
        <v>72</v>
      </c>
      <c r="C52" s="31" t="s">
        <v>119</v>
      </c>
      <c r="D52" s="2">
        <v>186334</v>
      </c>
      <c r="E52" s="2">
        <v>0</v>
      </c>
      <c r="F52" s="2">
        <v>186334</v>
      </c>
    </row>
    <row r="53" spans="1:6" s="24" customFormat="1" x14ac:dyDescent="0.25">
      <c r="A53" s="27">
        <f t="shared" si="10"/>
        <v>38</v>
      </c>
      <c r="B53" s="9" t="s">
        <v>73</v>
      </c>
      <c r="C53" s="31" t="s">
        <v>74</v>
      </c>
      <c r="D53" s="2">
        <v>578686</v>
      </c>
      <c r="E53" s="2">
        <v>587826</v>
      </c>
      <c r="F53" s="2">
        <v>587826</v>
      </c>
    </row>
    <row r="54" spans="1:6" s="24" customFormat="1" ht="31.5" x14ac:dyDescent="0.25">
      <c r="A54" s="27">
        <f t="shared" si="10"/>
        <v>39</v>
      </c>
      <c r="B54" s="9" t="s">
        <v>75</v>
      </c>
      <c r="C54" s="31" t="s">
        <v>120</v>
      </c>
      <c r="D54" s="151">
        <v>455450</v>
      </c>
      <c r="E54" s="151">
        <v>475817</v>
      </c>
      <c r="F54" s="151">
        <v>336302</v>
      </c>
    </row>
    <row r="55" spans="1:6" s="24" customFormat="1" x14ac:dyDescent="0.25">
      <c r="A55" s="27">
        <f t="shared" si="10"/>
        <v>40</v>
      </c>
      <c r="B55" s="9" t="s">
        <v>76</v>
      </c>
      <c r="C55" s="56" t="s">
        <v>121</v>
      </c>
      <c r="D55" s="2">
        <v>151000</v>
      </c>
      <c r="E55" s="2">
        <v>0</v>
      </c>
      <c r="F55" s="2">
        <v>0</v>
      </c>
    </row>
    <row r="56" spans="1:6" s="24" customFormat="1" x14ac:dyDescent="0.25">
      <c r="A56" s="27">
        <f t="shared" si="10"/>
        <v>41</v>
      </c>
      <c r="B56" s="9" t="s">
        <v>77</v>
      </c>
      <c r="C56" s="56" t="s">
        <v>122</v>
      </c>
      <c r="D56" s="2">
        <v>300000</v>
      </c>
      <c r="E56" s="2">
        <v>0</v>
      </c>
      <c r="F56" s="2">
        <v>0</v>
      </c>
    </row>
    <row r="57" spans="1:6" s="24" customFormat="1" ht="31.5" x14ac:dyDescent="0.25">
      <c r="A57" s="27">
        <f t="shared" si="10"/>
        <v>42</v>
      </c>
      <c r="B57" s="9" t="s">
        <v>123</v>
      </c>
      <c r="C57" s="56" t="s">
        <v>124</v>
      </c>
      <c r="D57" s="2">
        <v>1500000</v>
      </c>
      <c r="E57" s="2">
        <v>1500000</v>
      </c>
      <c r="F57" s="2">
        <v>1500000</v>
      </c>
    </row>
    <row r="58" spans="1:6" s="24" customFormat="1" x14ac:dyDescent="0.25">
      <c r="A58" s="27">
        <f t="shared" si="10"/>
        <v>43</v>
      </c>
      <c r="B58" s="9" t="s">
        <v>293</v>
      </c>
      <c r="C58" s="63" t="s">
        <v>292</v>
      </c>
      <c r="D58" s="29">
        <v>85372</v>
      </c>
      <c r="E58" s="29">
        <v>0</v>
      </c>
      <c r="F58" s="29">
        <v>0</v>
      </c>
    </row>
    <row r="59" spans="1:6" s="24" customFormat="1" x14ac:dyDescent="0.25">
      <c r="A59" s="145">
        <f>A58+1</f>
        <v>44</v>
      </c>
      <c r="B59" s="50" t="s">
        <v>381</v>
      </c>
      <c r="C59" s="182" t="s">
        <v>393</v>
      </c>
      <c r="D59" s="26">
        <v>163894</v>
      </c>
      <c r="E59" s="26">
        <v>0</v>
      </c>
      <c r="F59" s="26">
        <v>0</v>
      </c>
    </row>
    <row r="60" spans="1:6" s="24" customFormat="1" x14ac:dyDescent="0.25">
      <c r="A60" s="187" t="s">
        <v>8</v>
      </c>
      <c r="B60" s="188"/>
      <c r="C60" s="189"/>
      <c r="D60" s="17">
        <f>SUM(D61:D70)</f>
        <v>14873196</v>
      </c>
      <c r="E60" s="17">
        <f t="shared" ref="E60:F60" si="11">SUM(E61:E70)</f>
        <v>8607234</v>
      </c>
      <c r="F60" s="17">
        <f t="shared" si="11"/>
        <v>12491687</v>
      </c>
    </row>
    <row r="61" spans="1:6" s="24" customFormat="1" x14ac:dyDescent="0.25">
      <c r="A61" s="145">
        <f>A59+1</f>
        <v>45</v>
      </c>
      <c r="B61" s="28" t="s">
        <v>127</v>
      </c>
      <c r="C61" s="33" t="s">
        <v>37</v>
      </c>
      <c r="D61" s="29">
        <v>2217959</v>
      </c>
      <c r="E61" s="29">
        <v>4435918</v>
      </c>
      <c r="F61" s="29">
        <v>4435918</v>
      </c>
    </row>
    <row r="62" spans="1:6" s="24" customFormat="1" ht="47.25" x14ac:dyDescent="0.25">
      <c r="A62" s="145">
        <f>A61+1</f>
        <v>46</v>
      </c>
      <c r="B62" s="50" t="s">
        <v>126</v>
      </c>
      <c r="C62" s="171" t="s">
        <v>356</v>
      </c>
      <c r="D62" s="29">
        <v>329520</v>
      </c>
      <c r="E62" s="29">
        <v>372316</v>
      </c>
      <c r="F62" s="29">
        <v>256769</v>
      </c>
    </row>
    <row r="63" spans="1:6" s="24" customFormat="1" x14ac:dyDescent="0.25">
      <c r="A63" s="145">
        <f t="shared" ref="A63:A70" si="12">A62+1</f>
        <v>47</v>
      </c>
      <c r="B63" s="172" t="s">
        <v>357</v>
      </c>
      <c r="C63" s="173" t="s">
        <v>358</v>
      </c>
      <c r="D63" s="29">
        <v>340717</v>
      </c>
      <c r="E63" s="36">
        <v>0</v>
      </c>
      <c r="F63" s="36">
        <v>0</v>
      </c>
    </row>
    <row r="64" spans="1:6" s="24" customFormat="1" x14ac:dyDescent="0.25">
      <c r="A64" s="145">
        <f t="shared" si="12"/>
        <v>48</v>
      </c>
      <c r="B64" s="174" t="s">
        <v>125</v>
      </c>
      <c r="C64" s="25" t="s">
        <v>359</v>
      </c>
      <c r="D64" s="29">
        <f>1050000+350000</f>
        <v>1400000</v>
      </c>
      <c r="E64" s="36">
        <v>1400000</v>
      </c>
      <c r="F64" s="36">
        <v>1400000</v>
      </c>
    </row>
    <row r="65" spans="1:6" s="24" customFormat="1" x14ac:dyDescent="0.25">
      <c r="A65" s="145">
        <f t="shared" si="12"/>
        <v>49</v>
      </c>
      <c r="B65" s="28" t="s">
        <v>360</v>
      </c>
      <c r="C65" s="25" t="s">
        <v>361</v>
      </c>
      <c r="D65" s="29">
        <v>2398797</v>
      </c>
      <c r="E65" s="36">
        <v>2399000</v>
      </c>
      <c r="F65" s="36">
        <v>2399000</v>
      </c>
    </row>
    <row r="66" spans="1:6" s="24" customFormat="1" ht="31.5" x14ac:dyDescent="0.25">
      <c r="A66" s="145">
        <f t="shared" si="12"/>
        <v>50</v>
      </c>
      <c r="B66" s="174" t="s">
        <v>362</v>
      </c>
      <c r="C66" s="175" t="s">
        <v>363</v>
      </c>
      <c r="D66" s="29">
        <v>350000</v>
      </c>
      <c r="E66" s="36">
        <v>0</v>
      </c>
      <c r="F66" s="36">
        <v>0</v>
      </c>
    </row>
    <row r="67" spans="1:6" s="24" customFormat="1" x14ac:dyDescent="0.25">
      <c r="A67" s="145">
        <f t="shared" si="12"/>
        <v>51</v>
      </c>
      <c r="B67" s="172" t="s">
        <v>364</v>
      </c>
      <c r="C67" s="173" t="s">
        <v>365</v>
      </c>
      <c r="D67" s="29">
        <v>185000</v>
      </c>
      <c r="E67" s="36">
        <v>0</v>
      </c>
      <c r="F67" s="36">
        <v>0</v>
      </c>
    </row>
    <row r="68" spans="1:6" s="24" customFormat="1" ht="31.5" x14ac:dyDescent="0.25">
      <c r="A68" s="145">
        <f t="shared" si="12"/>
        <v>52</v>
      </c>
      <c r="B68" s="28" t="s">
        <v>366</v>
      </c>
      <c r="C68" s="69" t="s">
        <v>174</v>
      </c>
      <c r="D68" s="29">
        <v>551203</v>
      </c>
      <c r="E68" s="36">
        <v>0</v>
      </c>
      <c r="F68" s="36">
        <v>0</v>
      </c>
    </row>
    <row r="69" spans="1:6" s="24" customFormat="1" x14ac:dyDescent="0.25">
      <c r="A69" s="145">
        <f t="shared" si="12"/>
        <v>53</v>
      </c>
      <c r="B69" s="176" t="s">
        <v>367</v>
      </c>
      <c r="C69" s="175" t="s">
        <v>368</v>
      </c>
      <c r="D69" s="29">
        <v>5900000</v>
      </c>
      <c r="E69" s="29">
        <v>0</v>
      </c>
      <c r="F69" s="29">
        <v>4000000</v>
      </c>
    </row>
    <row r="70" spans="1:6" s="24" customFormat="1" x14ac:dyDescent="0.25">
      <c r="A70" s="145">
        <f t="shared" si="12"/>
        <v>54</v>
      </c>
      <c r="B70" s="174" t="s">
        <v>369</v>
      </c>
      <c r="C70" s="175" t="s">
        <v>370</v>
      </c>
      <c r="D70" s="29">
        <v>1200000</v>
      </c>
      <c r="E70" s="36">
        <v>0</v>
      </c>
      <c r="F70" s="36">
        <v>0</v>
      </c>
    </row>
    <row r="71" spans="1:6" s="24" customFormat="1" x14ac:dyDescent="0.25">
      <c r="A71" s="187" t="s">
        <v>10</v>
      </c>
      <c r="B71" s="188"/>
      <c r="C71" s="189"/>
      <c r="D71" s="17">
        <f>SUM(D72:D77)</f>
        <v>5237373</v>
      </c>
      <c r="E71" s="17">
        <f>SUM(E72:E77)</f>
        <v>3071259</v>
      </c>
      <c r="F71" s="17">
        <f t="shared" ref="F71" si="13">SUM(F72:F77)</f>
        <v>3081218</v>
      </c>
    </row>
    <row r="72" spans="1:6" s="24" customFormat="1" ht="31.5" x14ac:dyDescent="0.25">
      <c r="A72" s="145">
        <f>A70+1</f>
        <v>55</v>
      </c>
      <c r="B72" s="50" t="s">
        <v>128</v>
      </c>
      <c r="C72" s="34" t="s">
        <v>311</v>
      </c>
      <c r="D72" s="29">
        <v>148830</v>
      </c>
      <c r="E72" s="29">
        <v>121484</v>
      </c>
      <c r="F72" s="29">
        <v>128260</v>
      </c>
    </row>
    <row r="73" spans="1:6" s="24" customFormat="1" ht="31.5" x14ac:dyDescent="0.25">
      <c r="A73" s="145">
        <f>A72+1</f>
        <v>56</v>
      </c>
      <c r="B73" s="50" t="s">
        <v>129</v>
      </c>
      <c r="C73" s="32" t="s">
        <v>39</v>
      </c>
      <c r="D73" s="29">
        <v>319814</v>
      </c>
      <c r="E73" s="29">
        <v>314374</v>
      </c>
      <c r="F73" s="29">
        <v>317557</v>
      </c>
    </row>
    <row r="74" spans="1:6" s="24" customFormat="1" x14ac:dyDescent="0.25">
      <c r="A74" s="145">
        <f t="shared" ref="A74:A77" si="14">A73+1</f>
        <v>57</v>
      </c>
      <c r="B74" s="50" t="s">
        <v>130</v>
      </c>
      <c r="C74" s="34" t="s">
        <v>40</v>
      </c>
      <c r="D74" s="29">
        <v>402055</v>
      </c>
      <c r="E74" s="29">
        <v>402055</v>
      </c>
      <c r="F74" s="29">
        <v>402055</v>
      </c>
    </row>
    <row r="75" spans="1:6" s="24" customFormat="1" ht="31.5" x14ac:dyDescent="0.25">
      <c r="A75" s="145">
        <f t="shared" si="14"/>
        <v>58</v>
      </c>
      <c r="B75" s="49" t="s">
        <v>131</v>
      </c>
      <c r="C75" s="31" t="s">
        <v>41</v>
      </c>
      <c r="D75" s="2">
        <v>366674</v>
      </c>
      <c r="E75" s="2">
        <v>733346</v>
      </c>
      <c r="F75" s="2">
        <v>733346</v>
      </c>
    </row>
    <row r="76" spans="1:6" s="24" customFormat="1" x14ac:dyDescent="0.25">
      <c r="A76" s="145">
        <f t="shared" si="14"/>
        <v>59</v>
      </c>
      <c r="B76" s="49" t="s">
        <v>312</v>
      </c>
      <c r="C76" s="34" t="s">
        <v>181</v>
      </c>
      <c r="D76" s="29">
        <v>2500000</v>
      </c>
      <c r="E76" s="29">
        <v>0</v>
      </c>
      <c r="F76" s="29">
        <v>0</v>
      </c>
    </row>
    <row r="77" spans="1:6" s="24" customFormat="1" ht="63" x14ac:dyDescent="0.25">
      <c r="A77" s="145">
        <f t="shared" si="14"/>
        <v>60</v>
      </c>
      <c r="B77" s="49" t="s">
        <v>313</v>
      </c>
      <c r="C77" s="32" t="s">
        <v>314</v>
      </c>
      <c r="D77" s="29">
        <v>1500000</v>
      </c>
      <c r="E77" s="29">
        <v>1500000</v>
      </c>
      <c r="F77" s="29">
        <v>1500000</v>
      </c>
    </row>
    <row r="78" spans="1:6" s="24" customFormat="1" x14ac:dyDescent="0.25">
      <c r="A78" s="187" t="s">
        <v>9</v>
      </c>
      <c r="B78" s="188"/>
      <c r="C78" s="189"/>
      <c r="D78" s="17">
        <f>SUM(D79:D81)</f>
        <v>4136371</v>
      </c>
      <c r="E78" s="17">
        <f t="shared" ref="E78:F78" si="15">SUM(E79:E81)</f>
        <v>6371</v>
      </c>
      <c r="F78" s="17">
        <f t="shared" si="15"/>
        <v>6371</v>
      </c>
    </row>
    <row r="79" spans="1:6" s="24" customFormat="1" ht="31.5" x14ac:dyDescent="0.25">
      <c r="A79" s="27">
        <f>A77+1</f>
        <v>61</v>
      </c>
      <c r="B79" s="9" t="s">
        <v>132</v>
      </c>
      <c r="C79" s="31" t="s">
        <v>42</v>
      </c>
      <c r="D79" s="2">
        <v>130000</v>
      </c>
      <c r="E79" s="2">
        <v>0</v>
      </c>
      <c r="F79" s="2">
        <v>0</v>
      </c>
    </row>
    <row r="80" spans="1:6" s="24" customFormat="1" ht="31.5" x14ac:dyDescent="0.25">
      <c r="A80" s="27">
        <f>A79+1</f>
        <v>62</v>
      </c>
      <c r="B80" s="9" t="s">
        <v>133</v>
      </c>
      <c r="C80" s="31" t="s">
        <v>43</v>
      </c>
      <c r="D80" s="2">
        <v>6371</v>
      </c>
      <c r="E80" s="2">
        <v>6371</v>
      </c>
      <c r="F80" s="2">
        <v>6371</v>
      </c>
    </row>
    <row r="81" spans="1:6" s="24" customFormat="1" x14ac:dyDescent="0.25">
      <c r="A81" s="27">
        <f>A80+1</f>
        <v>63</v>
      </c>
      <c r="B81" s="9" t="s">
        <v>337</v>
      </c>
      <c r="C81" s="4" t="s">
        <v>338</v>
      </c>
      <c r="D81" s="2">
        <v>4000000</v>
      </c>
      <c r="E81" s="2">
        <v>0</v>
      </c>
      <c r="F81" s="2">
        <v>0</v>
      </c>
    </row>
    <row r="82" spans="1:6" s="24" customFormat="1" x14ac:dyDescent="0.25">
      <c r="A82" s="187" t="s">
        <v>7</v>
      </c>
      <c r="B82" s="188"/>
      <c r="C82" s="189"/>
      <c r="D82" s="17">
        <f>D83+D84+D85+D86+D87+D88+D90+D91+D92+D93+D94</f>
        <v>39347351</v>
      </c>
      <c r="E82" s="17">
        <f t="shared" ref="E82:F82" si="16">E83+E84+E85+E86+E87+E88+E90+E91+E92+E93+E94</f>
        <v>40992815</v>
      </c>
      <c r="F82" s="17">
        <f t="shared" si="16"/>
        <v>41027780</v>
      </c>
    </row>
    <row r="83" spans="1:6" s="24" customFormat="1" x14ac:dyDescent="0.25">
      <c r="A83" s="27">
        <f>A81+1</f>
        <v>64</v>
      </c>
      <c r="B83" s="50" t="s">
        <v>323</v>
      </c>
      <c r="C83" s="166" t="s">
        <v>324</v>
      </c>
      <c r="D83" s="29">
        <v>990921</v>
      </c>
      <c r="E83" s="29">
        <v>990921</v>
      </c>
      <c r="F83" s="29">
        <v>990921</v>
      </c>
    </row>
    <row r="84" spans="1:6" s="24" customFormat="1" x14ac:dyDescent="0.25">
      <c r="A84" s="27">
        <f>A83+1</f>
        <v>65</v>
      </c>
      <c r="B84" s="50" t="s">
        <v>325</v>
      </c>
      <c r="C84" s="166" t="s">
        <v>44</v>
      </c>
      <c r="D84" s="29">
        <v>917227</v>
      </c>
      <c r="E84" s="29">
        <v>847691</v>
      </c>
      <c r="F84" s="29">
        <v>882656</v>
      </c>
    </row>
    <row r="85" spans="1:6" s="24" customFormat="1" x14ac:dyDescent="0.25">
      <c r="A85" s="27">
        <f t="shared" ref="A85:A93" si="17">A84+1</f>
        <v>66</v>
      </c>
      <c r="B85" s="50" t="s">
        <v>330</v>
      </c>
      <c r="C85" s="166" t="s">
        <v>371</v>
      </c>
      <c r="D85" s="29">
        <v>28240000</v>
      </c>
      <c r="E85" s="29">
        <v>32450000</v>
      </c>
      <c r="F85" s="29">
        <v>32450000</v>
      </c>
    </row>
    <row r="86" spans="1:6" s="24" customFormat="1" ht="31.5" x14ac:dyDescent="0.25">
      <c r="A86" s="27">
        <f t="shared" si="17"/>
        <v>67</v>
      </c>
      <c r="B86" s="50" t="s">
        <v>327</v>
      </c>
      <c r="C86" s="166" t="s">
        <v>326</v>
      </c>
      <c r="D86" s="29">
        <v>400000</v>
      </c>
      <c r="E86" s="29">
        <v>400000</v>
      </c>
      <c r="F86" s="29">
        <v>400000</v>
      </c>
    </row>
    <row r="87" spans="1:6" s="24" customFormat="1" ht="31.5" x14ac:dyDescent="0.25">
      <c r="A87" s="27">
        <f t="shared" si="17"/>
        <v>68</v>
      </c>
      <c r="B87" s="50" t="s">
        <v>328</v>
      </c>
      <c r="C87" s="166" t="s">
        <v>329</v>
      </c>
      <c r="D87" s="29">
        <v>2602000</v>
      </c>
      <c r="E87" s="29">
        <v>1330000</v>
      </c>
      <c r="F87" s="29">
        <v>1330000</v>
      </c>
    </row>
    <row r="88" spans="1:6" s="24" customFormat="1" x14ac:dyDescent="0.25">
      <c r="A88" s="27">
        <f t="shared" si="17"/>
        <v>69</v>
      </c>
      <c r="B88" s="50" t="s">
        <v>331</v>
      </c>
      <c r="C88" s="166" t="s">
        <v>82</v>
      </c>
      <c r="D88" s="29">
        <v>2961203</v>
      </c>
      <c r="E88" s="29">
        <v>2961203</v>
      </c>
      <c r="F88" s="29">
        <v>2961203</v>
      </c>
    </row>
    <row r="89" spans="1:6" s="24" customFormat="1" x14ac:dyDescent="0.25">
      <c r="A89" s="27"/>
      <c r="B89" s="50"/>
      <c r="C89" s="178" t="s">
        <v>382</v>
      </c>
      <c r="D89" s="179">
        <v>163894</v>
      </c>
      <c r="E89" s="26"/>
      <c r="F89" s="26"/>
    </row>
    <row r="90" spans="1:6" s="24" customFormat="1" x14ac:dyDescent="0.25">
      <c r="A90" s="27">
        <f>A88+1</f>
        <v>70</v>
      </c>
      <c r="B90" s="50" t="s">
        <v>372</v>
      </c>
      <c r="C90" s="166" t="s">
        <v>373</v>
      </c>
      <c r="D90" s="29">
        <v>1600000</v>
      </c>
      <c r="E90" s="29">
        <v>1600000</v>
      </c>
      <c r="F90" s="29">
        <v>1600000</v>
      </c>
    </row>
    <row r="91" spans="1:6" s="24" customFormat="1" ht="31.5" x14ac:dyDescent="0.25">
      <c r="A91" s="27">
        <f t="shared" si="17"/>
        <v>71</v>
      </c>
      <c r="B91" s="50" t="s">
        <v>333</v>
      </c>
      <c r="C91" s="166" t="s">
        <v>332</v>
      </c>
      <c r="D91" s="29">
        <v>400000</v>
      </c>
      <c r="E91" s="29">
        <v>400000</v>
      </c>
      <c r="F91" s="29">
        <v>400000</v>
      </c>
    </row>
    <row r="92" spans="1:6" s="24" customFormat="1" x14ac:dyDescent="0.25">
      <c r="A92" s="27">
        <f t="shared" si="17"/>
        <v>72</v>
      </c>
      <c r="B92" s="50" t="s">
        <v>374</v>
      </c>
      <c r="C92" s="166" t="s">
        <v>375</v>
      </c>
      <c r="D92" s="29">
        <v>325000</v>
      </c>
      <c r="E92" s="29">
        <v>0</v>
      </c>
      <c r="F92" s="29">
        <v>0</v>
      </c>
    </row>
    <row r="93" spans="1:6" s="24" customFormat="1" x14ac:dyDescent="0.25">
      <c r="A93" s="27">
        <f t="shared" si="17"/>
        <v>73</v>
      </c>
      <c r="B93" s="50" t="s">
        <v>376</v>
      </c>
      <c r="C93" s="166" t="s">
        <v>265</v>
      </c>
      <c r="D93" s="29">
        <v>13000</v>
      </c>
      <c r="E93" s="29">
        <v>13000</v>
      </c>
      <c r="F93" s="29">
        <v>13000</v>
      </c>
    </row>
    <row r="94" spans="1:6" s="24" customFormat="1" x14ac:dyDescent="0.25">
      <c r="A94" s="27">
        <f>A93+1</f>
        <v>74</v>
      </c>
      <c r="B94" s="177" t="s">
        <v>377</v>
      </c>
      <c r="C94" s="166" t="s">
        <v>378</v>
      </c>
      <c r="D94" s="29">
        <v>898000</v>
      </c>
      <c r="E94" s="29">
        <v>0</v>
      </c>
      <c r="F94" s="29">
        <v>0</v>
      </c>
    </row>
    <row r="95" spans="1:6" s="24" customFormat="1" x14ac:dyDescent="0.25">
      <c r="A95" s="187" t="s">
        <v>16</v>
      </c>
      <c r="B95" s="188"/>
      <c r="C95" s="189"/>
      <c r="D95" s="18">
        <f>SUM(D96:D107)</f>
        <v>4727270.5</v>
      </c>
      <c r="E95" s="18">
        <f t="shared" ref="E95:F95" si="18">SUM(E96:E107)</f>
        <v>2585538.5</v>
      </c>
      <c r="F95" s="18">
        <f t="shared" si="18"/>
        <v>2587989</v>
      </c>
    </row>
    <row r="96" spans="1:6" s="35" customFormat="1" x14ac:dyDescent="0.25">
      <c r="A96" s="147">
        <f>A94+1</f>
        <v>75</v>
      </c>
      <c r="B96" s="50" t="s">
        <v>134</v>
      </c>
      <c r="C96" s="37" t="s">
        <v>45</v>
      </c>
      <c r="D96" s="36">
        <v>848587.5</v>
      </c>
      <c r="E96" s="36">
        <v>848587.5</v>
      </c>
      <c r="F96" s="36">
        <v>848587.5</v>
      </c>
    </row>
    <row r="97" spans="1:6" s="35" customFormat="1" x14ac:dyDescent="0.25">
      <c r="A97" s="147">
        <f>A96+1</f>
        <v>76</v>
      </c>
      <c r="B97" s="50" t="s">
        <v>135</v>
      </c>
      <c r="C97" s="37" t="s">
        <v>46</v>
      </c>
      <c r="D97" s="36">
        <v>202377</v>
      </c>
      <c r="E97" s="36">
        <v>186560</v>
      </c>
      <c r="F97" s="36">
        <v>186560</v>
      </c>
    </row>
    <row r="98" spans="1:6" s="35" customFormat="1" ht="23.25" customHeight="1" x14ac:dyDescent="0.25">
      <c r="A98" s="145">
        <f t="shared" ref="A98:A106" si="19">A97+1</f>
        <v>77</v>
      </c>
      <c r="B98" s="50" t="s">
        <v>136</v>
      </c>
      <c r="C98" s="186" t="s">
        <v>137</v>
      </c>
      <c r="D98" s="36">
        <f>5157+60000</f>
        <v>65157</v>
      </c>
      <c r="E98" s="36">
        <f>6657</f>
        <v>6657</v>
      </c>
      <c r="F98" s="36">
        <v>6657</v>
      </c>
    </row>
    <row r="99" spans="1:6" s="35" customFormat="1" x14ac:dyDescent="0.25">
      <c r="A99" s="147">
        <f t="shared" si="19"/>
        <v>78</v>
      </c>
      <c r="B99" s="50" t="s">
        <v>138</v>
      </c>
      <c r="C99" s="37" t="s">
        <v>47</v>
      </c>
      <c r="D99" s="36">
        <f>3000+5000</f>
        <v>8000</v>
      </c>
      <c r="E99" s="36">
        <v>3000</v>
      </c>
      <c r="F99" s="36">
        <v>3000</v>
      </c>
    </row>
    <row r="100" spans="1:6" s="35" customFormat="1" x14ac:dyDescent="0.25">
      <c r="A100" s="147">
        <f t="shared" si="19"/>
        <v>79</v>
      </c>
      <c r="B100" s="50" t="s">
        <v>139</v>
      </c>
      <c r="C100" s="37" t="s">
        <v>140</v>
      </c>
      <c r="D100" s="36">
        <v>1059022</v>
      </c>
      <c r="E100" s="36">
        <v>540734</v>
      </c>
      <c r="F100" s="36">
        <v>543184.5</v>
      </c>
    </row>
    <row r="101" spans="1:6" s="35" customFormat="1" x14ac:dyDescent="0.25">
      <c r="A101" s="147">
        <f t="shared" si="19"/>
        <v>80</v>
      </c>
      <c r="B101" s="50" t="s">
        <v>110</v>
      </c>
      <c r="C101" s="37" t="s">
        <v>59</v>
      </c>
      <c r="D101" s="36">
        <v>211237</v>
      </c>
      <c r="E101" s="36">
        <v>0</v>
      </c>
      <c r="F101" s="36">
        <v>0</v>
      </c>
    </row>
    <row r="102" spans="1:6" s="35" customFormat="1" ht="31.5" x14ac:dyDescent="0.25">
      <c r="A102" s="145">
        <f t="shared" si="19"/>
        <v>81</v>
      </c>
      <c r="B102" s="50" t="s">
        <v>141</v>
      </c>
      <c r="C102" s="37" t="s">
        <v>88</v>
      </c>
      <c r="D102" s="36">
        <v>78360</v>
      </c>
      <c r="E102" s="36">
        <v>0</v>
      </c>
      <c r="F102" s="36">
        <v>0</v>
      </c>
    </row>
    <row r="103" spans="1:6" s="35" customFormat="1" x14ac:dyDescent="0.25">
      <c r="A103" s="147">
        <f>A102+1</f>
        <v>82</v>
      </c>
      <c r="B103" s="50" t="s">
        <v>343</v>
      </c>
      <c r="C103" s="37" t="s">
        <v>196</v>
      </c>
      <c r="D103" s="36">
        <v>1053455</v>
      </c>
      <c r="E103" s="36">
        <v>0</v>
      </c>
      <c r="F103" s="36">
        <v>0</v>
      </c>
    </row>
    <row r="104" spans="1:6" s="35" customFormat="1" x14ac:dyDescent="0.25">
      <c r="A104" s="147">
        <f t="shared" si="19"/>
        <v>83</v>
      </c>
      <c r="B104" s="50" t="s">
        <v>344</v>
      </c>
      <c r="C104" s="30" t="s">
        <v>345</v>
      </c>
      <c r="D104" s="36">
        <v>15000</v>
      </c>
      <c r="E104" s="36">
        <v>0</v>
      </c>
      <c r="F104" s="36">
        <v>0</v>
      </c>
    </row>
    <row r="105" spans="1:6" s="35" customFormat="1" x14ac:dyDescent="0.25">
      <c r="A105" s="147">
        <f t="shared" si="19"/>
        <v>84</v>
      </c>
      <c r="B105" s="50" t="s">
        <v>346</v>
      </c>
      <c r="C105" s="37" t="s">
        <v>347</v>
      </c>
      <c r="D105" s="36">
        <v>1000000</v>
      </c>
      <c r="E105" s="36">
        <v>1000000</v>
      </c>
      <c r="F105" s="36">
        <v>1000000</v>
      </c>
    </row>
    <row r="106" spans="1:6" s="35" customFormat="1" x14ac:dyDescent="0.25">
      <c r="A106" s="147">
        <f t="shared" si="19"/>
        <v>85</v>
      </c>
      <c r="B106" s="50" t="s">
        <v>348</v>
      </c>
      <c r="C106" s="34" t="s">
        <v>349</v>
      </c>
      <c r="D106" s="36">
        <v>50000</v>
      </c>
      <c r="E106" s="36">
        <v>0</v>
      </c>
      <c r="F106" s="36">
        <v>0</v>
      </c>
    </row>
    <row r="107" spans="1:6" s="35" customFormat="1" x14ac:dyDescent="0.25">
      <c r="A107" s="147">
        <f>A106+1</f>
        <v>86</v>
      </c>
      <c r="B107" s="50" t="s">
        <v>352</v>
      </c>
      <c r="C107" s="37" t="s">
        <v>200</v>
      </c>
      <c r="D107" s="36">
        <v>136075</v>
      </c>
      <c r="E107" s="180">
        <v>0</v>
      </c>
      <c r="F107" s="180">
        <v>0</v>
      </c>
    </row>
    <row r="108" spans="1:6" s="35" customFormat="1" x14ac:dyDescent="0.25">
      <c r="A108" s="193" t="s">
        <v>223</v>
      </c>
      <c r="B108" s="194"/>
      <c r="C108" s="195"/>
      <c r="D108" s="77">
        <f>SUM(D109:D112)</f>
        <v>456840</v>
      </c>
      <c r="E108" s="77">
        <f>SUM(E109:E112)</f>
        <v>231885</v>
      </c>
      <c r="F108" s="77">
        <f>SUM(F109:F112)</f>
        <v>2922753.8597999997</v>
      </c>
    </row>
    <row r="109" spans="1:6" s="35" customFormat="1" x14ac:dyDescent="0.25">
      <c r="A109" s="27">
        <f>A107+1</f>
        <v>87</v>
      </c>
      <c r="B109" s="136" t="s">
        <v>286</v>
      </c>
      <c r="C109" s="37" t="s">
        <v>48</v>
      </c>
      <c r="D109" s="36">
        <v>231885</v>
      </c>
      <c r="E109" s="36">
        <v>231885</v>
      </c>
      <c r="F109" s="36">
        <v>231885</v>
      </c>
    </row>
    <row r="110" spans="1:6" s="35" customFormat="1" x14ac:dyDescent="0.25">
      <c r="A110" s="27">
        <f>A109+1</f>
        <v>88</v>
      </c>
      <c r="B110" s="148" t="s">
        <v>257</v>
      </c>
      <c r="C110" s="78" t="s">
        <v>287</v>
      </c>
      <c r="D110" s="100">
        <v>0</v>
      </c>
      <c r="E110" s="100">
        <v>0</v>
      </c>
      <c r="F110" s="100">
        <v>2690868.8597999997</v>
      </c>
    </row>
    <row r="111" spans="1:6" s="35" customFormat="1" x14ac:dyDescent="0.25">
      <c r="A111" s="27">
        <f>A110+1</f>
        <v>89</v>
      </c>
      <c r="B111" s="50" t="s">
        <v>350</v>
      </c>
      <c r="C111" s="37" t="s">
        <v>198</v>
      </c>
      <c r="D111" s="36">
        <v>160000</v>
      </c>
      <c r="E111" s="26">
        <v>0</v>
      </c>
      <c r="F111" s="26">
        <v>0</v>
      </c>
    </row>
    <row r="112" spans="1:6" s="35" customFormat="1" x14ac:dyDescent="0.25">
      <c r="A112" s="27">
        <f>A111+1</f>
        <v>90</v>
      </c>
      <c r="B112" s="50" t="s">
        <v>351</v>
      </c>
      <c r="C112" s="37" t="s">
        <v>199</v>
      </c>
      <c r="D112" s="36">
        <v>64955</v>
      </c>
      <c r="E112" s="180">
        <v>0</v>
      </c>
      <c r="F112" s="180">
        <v>0</v>
      </c>
    </row>
    <row r="113" spans="1:6" s="24" customFormat="1" x14ac:dyDescent="0.25">
      <c r="A113" s="187" t="s">
        <v>14</v>
      </c>
      <c r="B113" s="188"/>
      <c r="C113" s="189"/>
      <c r="D113" s="17">
        <f>SUM(D114:D120)</f>
        <v>4169650</v>
      </c>
      <c r="E113" s="17">
        <f t="shared" ref="E113:F113" si="20">SUM(E114:E120)</f>
        <v>1500000</v>
      </c>
      <c r="F113" s="17">
        <f t="shared" si="20"/>
        <v>1500000</v>
      </c>
    </row>
    <row r="114" spans="1:6" s="24" customFormat="1" x14ac:dyDescent="0.25">
      <c r="A114" s="27">
        <f>A112+1</f>
        <v>91</v>
      </c>
      <c r="B114" s="49" t="s">
        <v>142</v>
      </c>
      <c r="C114" s="4" t="s">
        <v>50</v>
      </c>
      <c r="D114" s="26">
        <v>1500000</v>
      </c>
      <c r="E114" s="26">
        <v>1500000</v>
      </c>
      <c r="F114" s="26">
        <v>1500000</v>
      </c>
    </row>
    <row r="115" spans="1:6" s="24" customFormat="1" x14ac:dyDescent="0.25">
      <c r="A115" s="27">
        <f>A114+1</f>
        <v>92</v>
      </c>
      <c r="B115" s="49" t="s">
        <v>315</v>
      </c>
      <c r="C115" s="25" t="s">
        <v>202</v>
      </c>
      <c r="D115" s="26">
        <v>332000</v>
      </c>
      <c r="E115" s="151">
        <v>0</v>
      </c>
      <c r="F115" s="151">
        <v>0</v>
      </c>
    </row>
    <row r="116" spans="1:6" s="24" customFormat="1" x14ac:dyDescent="0.25">
      <c r="A116" s="27">
        <f t="shared" ref="A116:A120" si="21">A115+1</f>
        <v>93</v>
      </c>
      <c r="B116" s="49" t="s">
        <v>316</v>
      </c>
      <c r="C116" s="25" t="s">
        <v>317</v>
      </c>
      <c r="D116" s="26">
        <v>120000</v>
      </c>
      <c r="E116" s="151">
        <v>0</v>
      </c>
      <c r="F116" s="151">
        <v>0</v>
      </c>
    </row>
    <row r="117" spans="1:6" s="24" customFormat="1" x14ac:dyDescent="0.25">
      <c r="A117" s="27">
        <f t="shared" si="21"/>
        <v>94</v>
      </c>
      <c r="B117" s="49" t="s">
        <v>318</v>
      </c>
      <c r="C117" s="170" t="s">
        <v>158</v>
      </c>
      <c r="D117" s="26">
        <v>800000</v>
      </c>
      <c r="E117" s="151">
        <v>0</v>
      </c>
      <c r="F117" s="151">
        <v>0</v>
      </c>
    </row>
    <row r="118" spans="1:6" s="24" customFormat="1" x14ac:dyDescent="0.25">
      <c r="A118" s="27">
        <f t="shared" si="21"/>
        <v>95</v>
      </c>
      <c r="B118" s="49" t="s">
        <v>319</v>
      </c>
      <c r="C118" s="69" t="s">
        <v>320</v>
      </c>
      <c r="D118" s="26">
        <v>900000</v>
      </c>
      <c r="E118" s="151">
        <v>0</v>
      </c>
      <c r="F118" s="151">
        <v>0</v>
      </c>
    </row>
    <row r="119" spans="1:6" s="24" customFormat="1" ht="31.5" x14ac:dyDescent="0.25">
      <c r="A119" s="27">
        <f t="shared" si="21"/>
        <v>96</v>
      </c>
      <c r="B119" s="49" t="s">
        <v>321</v>
      </c>
      <c r="C119" s="108" t="s">
        <v>268</v>
      </c>
      <c r="D119" s="26">
        <v>425699</v>
      </c>
      <c r="E119" s="26">
        <v>0</v>
      </c>
      <c r="F119" s="26">
        <v>0</v>
      </c>
    </row>
    <row r="120" spans="1:6" s="24" customFormat="1" x14ac:dyDescent="0.25">
      <c r="A120" s="27">
        <f t="shared" si="21"/>
        <v>97</v>
      </c>
      <c r="B120" s="49" t="s">
        <v>322</v>
      </c>
      <c r="C120" s="109" t="s">
        <v>269</v>
      </c>
      <c r="D120" s="26">
        <v>91951</v>
      </c>
      <c r="E120" s="26">
        <v>0</v>
      </c>
      <c r="F120" s="26">
        <v>0</v>
      </c>
    </row>
    <row r="121" spans="1:6" s="24" customFormat="1" x14ac:dyDescent="0.25">
      <c r="A121" s="187" t="s">
        <v>15</v>
      </c>
      <c r="B121" s="188"/>
      <c r="C121" s="189"/>
      <c r="D121" s="17">
        <f>SUM(D122:D133)</f>
        <v>6706898</v>
      </c>
      <c r="E121" s="17">
        <f>SUM(E122:E133)</f>
        <v>4421583</v>
      </c>
      <c r="F121" s="17">
        <f>SUM(F122:F133)</f>
        <v>6350962</v>
      </c>
    </row>
    <row r="122" spans="1:6" s="24" customFormat="1" x14ac:dyDescent="0.25">
      <c r="A122" s="27">
        <f>A120+1</f>
        <v>98</v>
      </c>
      <c r="B122" s="9" t="s">
        <v>143</v>
      </c>
      <c r="C122" s="38" t="s">
        <v>144</v>
      </c>
      <c r="D122" s="2">
        <v>758250</v>
      </c>
      <c r="E122" s="2">
        <v>758250</v>
      </c>
      <c r="F122" s="2">
        <v>758250</v>
      </c>
    </row>
    <row r="123" spans="1:6" s="24" customFormat="1" x14ac:dyDescent="0.25">
      <c r="A123" s="27">
        <f>A122+1</f>
        <v>99</v>
      </c>
      <c r="B123" s="9" t="s">
        <v>145</v>
      </c>
      <c r="C123" s="38" t="s">
        <v>51</v>
      </c>
      <c r="D123" s="2">
        <v>513277</v>
      </c>
      <c r="E123" s="2">
        <v>513277</v>
      </c>
      <c r="F123" s="2">
        <v>513277</v>
      </c>
    </row>
    <row r="124" spans="1:6" s="24" customFormat="1" ht="31.5" x14ac:dyDescent="0.25">
      <c r="A124" s="27">
        <f t="shared" ref="A124" si="22">A123+1</f>
        <v>100</v>
      </c>
      <c r="B124" s="9" t="s">
        <v>146</v>
      </c>
      <c r="C124" s="38" t="s">
        <v>340</v>
      </c>
      <c r="D124" s="2">
        <v>270621</v>
      </c>
      <c r="E124" s="2">
        <v>270621</v>
      </c>
      <c r="F124" s="2">
        <v>200000</v>
      </c>
    </row>
    <row r="125" spans="1:6" s="24" customFormat="1" x14ac:dyDescent="0.25">
      <c r="A125" s="27">
        <f>A124+1</f>
        <v>101</v>
      </c>
      <c r="B125" s="9" t="s">
        <v>148</v>
      </c>
      <c r="C125" s="38" t="s">
        <v>339</v>
      </c>
      <c r="D125" s="2">
        <v>700000</v>
      </c>
      <c r="E125" s="2">
        <v>700000</v>
      </c>
      <c r="F125" s="2">
        <v>700000</v>
      </c>
    </row>
    <row r="126" spans="1:6" s="24" customFormat="1" x14ac:dyDescent="0.25">
      <c r="A126" s="27">
        <f t="shared" ref="A126:A129" si="23">A125+1</f>
        <v>102</v>
      </c>
      <c r="B126" s="9" t="s">
        <v>150</v>
      </c>
      <c r="C126" s="38" t="s">
        <v>52</v>
      </c>
      <c r="D126" s="2">
        <v>500000</v>
      </c>
      <c r="E126" s="2">
        <v>500000</v>
      </c>
      <c r="F126" s="2">
        <v>500000</v>
      </c>
    </row>
    <row r="127" spans="1:6" s="24" customFormat="1" ht="30.75" customHeight="1" x14ac:dyDescent="0.25">
      <c r="A127" s="27">
        <f t="shared" si="23"/>
        <v>103</v>
      </c>
      <c r="B127" s="9" t="s">
        <v>151</v>
      </c>
      <c r="C127" s="169" t="s">
        <v>302</v>
      </c>
      <c r="D127" s="2">
        <f>1000000+1000000</f>
        <v>2000000</v>
      </c>
      <c r="E127" s="29">
        <v>0</v>
      </c>
      <c r="F127" s="29">
        <v>500000</v>
      </c>
    </row>
    <row r="128" spans="1:6" s="24" customFormat="1" x14ac:dyDescent="0.25">
      <c r="A128" s="27">
        <f t="shared" si="23"/>
        <v>104</v>
      </c>
      <c r="B128" s="9" t="s">
        <v>153</v>
      </c>
      <c r="C128" s="39" t="s">
        <v>53</v>
      </c>
      <c r="D128" s="5">
        <v>394750</v>
      </c>
      <c r="E128" s="5">
        <v>789435</v>
      </c>
      <c r="F128" s="5">
        <v>789435</v>
      </c>
    </row>
    <row r="129" spans="1:6" s="24" customFormat="1" x14ac:dyDescent="0.25">
      <c r="A129" s="27">
        <f t="shared" si="23"/>
        <v>105</v>
      </c>
      <c r="B129" s="9" t="s">
        <v>154</v>
      </c>
      <c r="C129" s="40" t="s">
        <v>300</v>
      </c>
      <c r="D129" s="5">
        <v>500000</v>
      </c>
      <c r="E129" s="5">
        <v>0</v>
      </c>
      <c r="F129" s="5">
        <v>500000</v>
      </c>
    </row>
    <row r="130" spans="1:6" s="24" customFormat="1" ht="31.5" x14ac:dyDescent="0.25">
      <c r="A130" s="134">
        <f>A129+1</f>
        <v>106</v>
      </c>
      <c r="B130" s="9" t="s">
        <v>341</v>
      </c>
      <c r="C130" s="38" t="s">
        <v>248</v>
      </c>
      <c r="D130" s="2">
        <v>820000</v>
      </c>
      <c r="E130" s="2">
        <v>140000</v>
      </c>
      <c r="F130" s="2">
        <v>140000</v>
      </c>
    </row>
    <row r="131" spans="1:6" s="24" customFormat="1" x14ac:dyDescent="0.25">
      <c r="A131" s="134">
        <f t="shared" ref="A131:A133" si="24">A130+1</f>
        <v>107</v>
      </c>
      <c r="B131" s="9" t="s">
        <v>303</v>
      </c>
      <c r="C131" s="38" t="s">
        <v>396</v>
      </c>
      <c r="D131" s="29">
        <v>0</v>
      </c>
      <c r="E131" s="29">
        <v>0</v>
      </c>
      <c r="F131" s="29">
        <v>500000</v>
      </c>
    </row>
    <row r="132" spans="1:6" s="24" customFormat="1" x14ac:dyDescent="0.25">
      <c r="A132" s="134">
        <f t="shared" si="24"/>
        <v>108</v>
      </c>
      <c r="B132" s="9" t="s">
        <v>304</v>
      </c>
      <c r="C132" s="32" t="s">
        <v>342</v>
      </c>
      <c r="D132" s="29">
        <v>250000</v>
      </c>
      <c r="E132" s="29">
        <v>250000</v>
      </c>
      <c r="F132" s="29">
        <v>250000</v>
      </c>
    </row>
    <row r="133" spans="1:6" s="24" customFormat="1" x14ac:dyDescent="0.25">
      <c r="A133" s="134">
        <f t="shared" si="24"/>
        <v>109</v>
      </c>
      <c r="B133" s="9" t="s">
        <v>301</v>
      </c>
      <c r="C133" s="32" t="s">
        <v>271</v>
      </c>
      <c r="D133" s="29">
        <v>0</v>
      </c>
      <c r="E133" s="29">
        <v>500000</v>
      </c>
      <c r="F133" s="26">
        <f>500000+500000</f>
        <v>1000000</v>
      </c>
    </row>
    <row r="134" spans="1:6" s="24" customFormat="1" x14ac:dyDescent="0.25">
      <c r="A134" s="193" t="s">
        <v>224</v>
      </c>
      <c r="B134" s="194"/>
      <c r="C134" s="195"/>
      <c r="D134" s="77">
        <f>D135</f>
        <v>308975</v>
      </c>
      <c r="E134" s="77">
        <f t="shared" ref="E134:F134" si="25">E135</f>
        <v>308975</v>
      </c>
      <c r="F134" s="77">
        <f t="shared" si="25"/>
        <v>308975</v>
      </c>
    </row>
    <row r="135" spans="1:6" s="24" customFormat="1" ht="31.5" x14ac:dyDescent="0.25">
      <c r="A135" s="152">
        <f>A133+1</f>
        <v>110</v>
      </c>
      <c r="B135" s="80" t="s">
        <v>274</v>
      </c>
      <c r="C135" s="81" t="s">
        <v>225</v>
      </c>
      <c r="D135" s="82">
        <v>308975</v>
      </c>
      <c r="E135" s="82">
        <v>308975</v>
      </c>
      <c r="F135" s="82">
        <v>308975</v>
      </c>
    </row>
    <row r="136" spans="1:6" s="24" customFormat="1" x14ac:dyDescent="0.25">
      <c r="A136" s="213" t="s">
        <v>226</v>
      </c>
      <c r="B136" s="214"/>
      <c r="C136" s="215"/>
      <c r="D136" s="149">
        <f>SUM(D137:D141)</f>
        <v>93700</v>
      </c>
      <c r="E136" s="149">
        <f t="shared" ref="E136:F136" si="26">SUM(E137:E141)</f>
        <v>6000</v>
      </c>
      <c r="F136" s="149">
        <f t="shared" si="26"/>
        <v>433843</v>
      </c>
    </row>
    <row r="137" spans="1:6" s="24" customFormat="1" x14ac:dyDescent="0.25">
      <c r="A137" s="153">
        <f>A135+1</f>
        <v>111</v>
      </c>
      <c r="B137" s="143" t="s">
        <v>262</v>
      </c>
      <c r="C137" s="84" t="s">
        <v>227</v>
      </c>
      <c r="D137" s="85">
        <v>27700</v>
      </c>
      <c r="E137" s="85">
        <v>0</v>
      </c>
      <c r="F137" s="85">
        <v>72000</v>
      </c>
    </row>
    <row r="138" spans="1:6" s="24" customFormat="1" x14ac:dyDescent="0.25">
      <c r="A138" s="153">
        <f>A137+1</f>
        <v>112</v>
      </c>
      <c r="B138" s="143" t="s">
        <v>273</v>
      </c>
      <c r="C138" s="84" t="s">
        <v>228</v>
      </c>
      <c r="D138" s="85">
        <v>55000</v>
      </c>
      <c r="E138" s="85">
        <v>0</v>
      </c>
      <c r="F138" s="85">
        <v>0</v>
      </c>
    </row>
    <row r="139" spans="1:6" s="24" customFormat="1" x14ac:dyDescent="0.25">
      <c r="A139" s="153">
        <f t="shared" ref="A139:A141" si="27">A138+1</f>
        <v>113</v>
      </c>
      <c r="B139" s="143" t="s">
        <v>275</v>
      </c>
      <c r="C139" s="84" t="s">
        <v>229</v>
      </c>
      <c r="D139" s="85">
        <v>5000</v>
      </c>
      <c r="E139" s="85">
        <v>0</v>
      </c>
      <c r="F139" s="85">
        <v>0</v>
      </c>
    </row>
    <row r="140" spans="1:6" s="24" customFormat="1" x14ac:dyDescent="0.25">
      <c r="A140" s="153">
        <f t="shared" si="27"/>
        <v>114</v>
      </c>
      <c r="B140" s="143" t="s">
        <v>276</v>
      </c>
      <c r="C140" s="84" t="s">
        <v>230</v>
      </c>
      <c r="D140" s="85">
        <v>6000</v>
      </c>
      <c r="E140" s="85">
        <v>6000</v>
      </c>
      <c r="F140" s="85">
        <v>6000</v>
      </c>
    </row>
    <row r="141" spans="1:6" s="24" customFormat="1" x14ac:dyDescent="0.25">
      <c r="A141" s="153">
        <f t="shared" si="27"/>
        <v>115</v>
      </c>
      <c r="B141" s="87" t="s">
        <v>257</v>
      </c>
      <c r="C141" s="84" t="s">
        <v>287</v>
      </c>
      <c r="D141" s="85">
        <v>0</v>
      </c>
      <c r="E141" s="85">
        <v>0</v>
      </c>
      <c r="F141" s="85">
        <v>355843</v>
      </c>
    </row>
    <row r="142" spans="1:6" s="24" customFormat="1" x14ac:dyDescent="0.25">
      <c r="A142" s="187" t="s">
        <v>11</v>
      </c>
      <c r="B142" s="188"/>
      <c r="C142" s="189"/>
      <c r="D142" s="17">
        <f>SUM(D143:D145)</f>
        <v>2007200</v>
      </c>
      <c r="E142" s="17">
        <f t="shared" ref="E142:F142" si="28">SUM(E143:E145)</f>
        <v>1994400</v>
      </c>
      <c r="F142" s="17">
        <f t="shared" si="28"/>
        <v>1994400</v>
      </c>
    </row>
    <row r="143" spans="1:6" s="24" customFormat="1" x14ac:dyDescent="0.25">
      <c r="A143" s="27">
        <f>A141+1</f>
        <v>116</v>
      </c>
      <c r="B143" s="10" t="s">
        <v>156</v>
      </c>
      <c r="C143" s="38" t="s">
        <v>305</v>
      </c>
      <c r="D143" s="29">
        <v>600000</v>
      </c>
      <c r="E143" s="29">
        <v>600000</v>
      </c>
      <c r="F143" s="29">
        <v>600000</v>
      </c>
    </row>
    <row r="144" spans="1:6" s="24" customFormat="1" ht="31.5" x14ac:dyDescent="0.25">
      <c r="A144" s="27">
        <f>A143+1</f>
        <v>117</v>
      </c>
      <c r="B144" s="9" t="s">
        <v>157</v>
      </c>
      <c r="C144" s="31" t="s">
        <v>55</v>
      </c>
      <c r="D144" s="5">
        <v>697200</v>
      </c>
      <c r="E144" s="5">
        <v>1394400</v>
      </c>
      <c r="F144" s="5">
        <v>1394400</v>
      </c>
    </row>
    <row r="145" spans="1:6" s="24" customFormat="1" x14ac:dyDescent="0.25">
      <c r="A145" s="27">
        <f>A144+1</f>
        <v>118</v>
      </c>
      <c r="B145" s="9" t="s">
        <v>307</v>
      </c>
      <c r="C145" s="31" t="s">
        <v>306</v>
      </c>
      <c r="D145" s="5">
        <v>710000</v>
      </c>
      <c r="E145" s="5">
        <v>0</v>
      </c>
      <c r="F145" s="5">
        <v>0</v>
      </c>
    </row>
    <row r="146" spans="1:6" s="24" customFormat="1" x14ac:dyDescent="0.25">
      <c r="A146" s="213" t="s">
        <v>231</v>
      </c>
      <c r="B146" s="214"/>
      <c r="C146" s="215"/>
      <c r="D146" s="149">
        <f>SUM(D147:D151)</f>
        <v>165133</v>
      </c>
      <c r="E146" s="149">
        <f t="shared" ref="E146:F146" si="29">SUM(E147:E151)</f>
        <v>386339</v>
      </c>
      <c r="F146" s="149">
        <f t="shared" si="29"/>
        <v>374001.50380000001</v>
      </c>
    </row>
    <row r="147" spans="1:6" s="24" customFormat="1" x14ac:dyDescent="0.25">
      <c r="A147" s="153">
        <f>A145+1</f>
        <v>119</v>
      </c>
      <c r="B147" s="83" t="s">
        <v>281</v>
      </c>
      <c r="C147" s="86" t="s">
        <v>232</v>
      </c>
      <c r="D147" s="82">
        <v>61949</v>
      </c>
      <c r="E147" s="82">
        <v>0</v>
      </c>
      <c r="F147" s="82">
        <v>0</v>
      </c>
    </row>
    <row r="148" spans="1:6" s="24" customFormat="1" x14ac:dyDescent="0.25">
      <c r="A148" s="153">
        <f>A147+1</f>
        <v>120</v>
      </c>
      <c r="B148" s="83" t="s">
        <v>282</v>
      </c>
      <c r="C148" s="86" t="s">
        <v>233</v>
      </c>
      <c r="D148" s="82">
        <v>79061</v>
      </c>
      <c r="E148" s="82">
        <v>56376</v>
      </c>
      <c r="F148" s="82">
        <v>56376</v>
      </c>
    </row>
    <row r="149" spans="1:6" s="24" customFormat="1" x14ac:dyDescent="0.25">
      <c r="A149" s="153">
        <f>A148+1</f>
        <v>121</v>
      </c>
      <c r="B149" s="83" t="s">
        <v>283</v>
      </c>
      <c r="C149" s="86" t="s">
        <v>234</v>
      </c>
      <c r="D149" s="82">
        <v>20000</v>
      </c>
      <c r="E149" s="82">
        <v>325840</v>
      </c>
      <c r="F149" s="82">
        <v>262770</v>
      </c>
    </row>
    <row r="150" spans="1:6" s="24" customFormat="1" x14ac:dyDescent="0.25">
      <c r="A150" s="153">
        <f t="shared" ref="A150:A151" si="30">A149+1</f>
        <v>122</v>
      </c>
      <c r="B150" s="83" t="s">
        <v>284</v>
      </c>
      <c r="C150" s="84" t="s">
        <v>235</v>
      </c>
      <c r="D150" s="82">
        <v>4123</v>
      </c>
      <c r="E150" s="82">
        <v>4123</v>
      </c>
      <c r="F150" s="82">
        <v>4123</v>
      </c>
    </row>
    <row r="151" spans="1:6" s="24" customFormat="1" x14ac:dyDescent="0.25">
      <c r="A151" s="153">
        <f t="shared" si="30"/>
        <v>123</v>
      </c>
      <c r="B151" s="87" t="s">
        <v>257</v>
      </c>
      <c r="C151" s="84" t="s">
        <v>287</v>
      </c>
      <c r="D151" s="150">
        <v>0</v>
      </c>
      <c r="E151" s="150">
        <v>0</v>
      </c>
      <c r="F151" s="150">
        <v>50732.503799999999</v>
      </c>
    </row>
    <row r="152" spans="1:6" s="24" customFormat="1" x14ac:dyDescent="0.25">
      <c r="A152" s="213" t="s">
        <v>236</v>
      </c>
      <c r="B152" s="214"/>
      <c r="C152" s="215"/>
      <c r="D152" s="149">
        <f>SUM(D153:D160)</f>
        <v>766304</v>
      </c>
      <c r="E152" s="149">
        <f t="shared" ref="E152:F152" si="31">SUM(E153:E160)</f>
        <v>915315</v>
      </c>
      <c r="F152" s="149">
        <f t="shared" si="31"/>
        <v>4066665.5634000003</v>
      </c>
    </row>
    <row r="153" spans="1:6" s="24" customFormat="1" x14ac:dyDescent="0.25">
      <c r="A153" s="153">
        <f>A151+1</f>
        <v>124</v>
      </c>
      <c r="B153" s="87" t="s">
        <v>251</v>
      </c>
      <c r="C153" s="84" t="s">
        <v>237</v>
      </c>
      <c r="D153" s="82">
        <v>63210</v>
      </c>
      <c r="E153" s="82">
        <v>63210</v>
      </c>
      <c r="F153" s="82">
        <v>15805</v>
      </c>
    </row>
    <row r="154" spans="1:6" s="24" customFormat="1" ht="31.5" x14ac:dyDescent="0.25">
      <c r="A154" s="153">
        <f>A153+1</f>
        <v>125</v>
      </c>
      <c r="B154" s="87" t="s">
        <v>252</v>
      </c>
      <c r="C154" s="84" t="s">
        <v>238</v>
      </c>
      <c r="D154" s="82">
        <v>72600</v>
      </c>
      <c r="E154" s="82">
        <v>90145</v>
      </c>
      <c r="F154" s="82">
        <v>105875</v>
      </c>
    </row>
    <row r="155" spans="1:6" s="24" customFormat="1" ht="31.5" x14ac:dyDescent="0.25">
      <c r="A155" s="153">
        <f>A154+1</f>
        <v>126</v>
      </c>
      <c r="B155" s="87" t="s">
        <v>253</v>
      </c>
      <c r="C155" s="84" t="s">
        <v>239</v>
      </c>
      <c r="D155" s="82">
        <v>39204</v>
      </c>
      <c r="E155" s="82">
        <v>39204</v>
      </c>
      <c r="F155" s="82">
        <v>39204</v>
      </c>
    </row>
    <row r="156" spans="1:6" s="24" customFormat="1" x14ac:dyDescent="0.25">
      <c r="A156" s="153">
        <f t="shared" ref="A156:A160" si="32">A155+1</f>
        <v>127</v>
      </c>
      <c r="B156" s="87" t="s">
        <v>254</v>
      </c>
      <c r="C156" s="84" t="s">
        <v>240</v>
      </c>
      <c r="D156" s="82">
        <v>34318</v>
      </c>
      <c r="E156" s="82">
        <v>0</v>
      </c>
      <c r="F156" s="82">
        <v>0</v>
      </c>
    </row>
    <row r="157" spans="1:6" s="24" customFormat="1" x14ac:dyDescent="0.25">
      <c r="A157" s="153">
        <f t="shared" si="32"/>
        <v>128</v>
      </c>
      <c r="B157" s="87" t="s">
        <v>255</v>
      </c>
      <c r="C157" s="84" t="s">
        <v>241</v>
      </c>
      <c r="D157" s="82">
        <v>96800</v>
      </c>
      <c r="E157" s="82">
        <v>430760</v>
      </c>
      <c r="F157" s="82">
        <v>1308300</v>
      </c>
    </row>
    <row r="158" spans="1:6" s="24" customFormat="1" x14ac:dyDescent="0.25">
      <c r="A158" s="153">
        <f t="shared" si="32"/>
        <v>129</v>
      </c>
      <c r="B158" s="87" t="s">
        <v>256</v>
      </c>
      <c r="C158" s="88" t="s">
        <v>242</v>
      </c>
      <c r="D158" s="82">
        <v>204494</v>
      </c>
      <c r="E158" s="82">
        <v>154460</v>
      </c>
      <c r="F158" s="82">
        <v>154460</v>
      </c>
    </row>
    <row r="159" spans="1:6" s="24" customFormat="1" x14ac:dyDescent="0.25">
      <c r="A159" s="153">
        <f t="shared" si="32"/>
        <v>130</v>
      </c>
      <c r="B159" s="87" t="s">
        <v>110</v>
      </c>
      <c r="C159" s="88" t="s">
        <v>59</v>
      </c>
      <c r="D159" s="82">
        <v>255678</v>
      </c>
      <c r="E159" s="82">
        <v>137536</v>
      </c>
      <c r="F159" s="82">
        <v>107536</v>
      </c>
    </row>
    <row r="160" spans="1:6" s="24" customFormat="1" x14ac:dyDescent="0.25">
      <c r="A160" s="153">
        <f t="shared" si="32"/>
        <v>131</v>
      </c>
      <c r="B160" s="87" t="s">
        <v>257</v>
      </c>
      <c r="C160" s="88" t="s">
        <v>353</v>
      </c>
      <c r="D160" s="150">
        <v>0</v>
      </c>
      <c r="E160" s="150">
        <v>0</v>
      </c>
      <c r="F160" s="150">
        <v>2335485.5634000003</v>
      </c>
    </row>
    <row r="161" spans="1:6" s="24" customFormat="1" x14ac:dyDescent="0.25">
      <c r="A161" s="193" t="s">
        <v>243</v>
      </c>
      <c r="B161" s="194"/>
      <c r="C161" s="195"/>
      <c r="D161" s="77">
        <f>SUM(D162:D164)</f>
        <v>1000000</v>
      </c>
      <c r="E161" s="77">
        <f t="shared" ref="E161:F161" si="33">SUM(E162:E164)</f>
        <v>800000</v>
      </c>
      <c r="F161" s="77">
        <f t="shared" si="33"/>
        <v>800000</v>
      </c>
    </row>
    <row r="162" spans="1:6" s="24" customFormat="1" x14ac:dyDescent="0.25">
      <c r="A162" s="154">
        <f>A160+1</f>
        <v>132</v>
      </c>
      <c r="B162" s="89" t="s">
        <v>258</v>
      </c>
      <c r="C162" s="90" t="s">
        <v>244</v>
      </c>
      <c r="D162" s="82">
        <v>439423.07692307694</v>
      </c>
      <c r="E162" s="82">
        <v>439423.07692307694</v>
      </c>
      <c r="F162" s="82">
        <v>439423.07692307694</v>
      </c>
    </row>
    <row r="163" spans="1:6" s="24" customFormat="1" x14ac:dyDescent="0.25">
      <c r="A163" s="154">
        <f>A162+1</f>
        <v>133</v>
      </c>
      <c r="B163" s="89" t="s">
        <v>259</v>
      </c>
      <c r="C163" s="90" t="s">
        <v>245</v>
      </c>
      <c r="D163" s="82">
        <v>360576.92307692306</v>
      </c>
      <c r="E163" s="82">
        <v>360576.92307692306</v>
      </c>
      <c r="F163" s="82">
        <v>360576.92307692306</v>
      </c>
    </row>
    <row r="164" spans="1:6" s="24" customFormat="1" ht="31.5" x14ac:dyDescent="0.25">
      <c r="A164" s="154">
        <f>A163+1</f>
        <v>134</v>
      </c>
      <c r="B164" s="89" t="s">
        <v>260</v>
      </c>
      <c r="C164" s="90" t="s">
        <v>261</v>
      </c>
      <c r="D164" s="101">
        <v>200000</v>
      </c>
      <c r="E164" s="101">
        <v>0</v>
      </c>
      <c r="F164" s="101">
        <v>0</v>
      </c>
    </row>
    <row r="165" spans="1:6" s="24" customFormat="1" x14ac:dyDescent="0.25">
      <c r="A165" s="187" t="s">
        <v>56</v>
      </c>
      <c r="B165" s="188"/>
      <c r="C165" s="189"/>
      <c r="D165" s="17">
        <f>D166</f>
        <v>0</v>
      </c>
      <c r="E165" s="17">
        <f t="shared" ref="E165:F165" si="34">E166</f>
        <v>0</v>
      </c>
      <c r="F165" s="17">
        <f t="shared" si="34"/>
        <v>144000000</v>
      </c>
    </row>
    <row r="166" spans="1:6" s="24" customFormat="1" x14ac:dyDescent="0.25">
      <c r="A166" s="13">
        <f>A164+1</f>
        <v>135</v>
      </c>
      <c r="B166" s="10"/>
      <c r="C166" s="38" t="s">
        <v>85</v>
      </c>
      <c r="D166" s="2">
        <v>0</v>
      </c>
      <c r="E166" s="2">
        <v>0</v>
      </c>
      <c r="F166" s="2">
        <v>144000000</v>
      </c>
    </row>
    <row r="168" spans="1:6" s="20" customFormat="1" ht="18.75" x14ac:dyDescent="0.2">
      <c r="A168" s="41"/>
      <c r="B168" s="206" t="s">
        <v>20</v>
      </c>
      <c r="C168" s="206"/>
      <c r="D168" s="207" t="s">
        <v>21</v>
      </c>
      <c r="E168" s="207"/>
      <c r="F168" s="207"/>
    </row>
    <row r="169" spans="1:6" s="20" customFormat="1" x14ac:dyDescent="0.2">
      <c r="A169" s="41"/>
      <c r="B169" s="23"/>
      <c r="C169" s="23"/>
      <c r="D169" s="8"/>
      <c r="E169" s="8"/>
      <c r="F169" s="8"/>
    </row>
    <row r="170" spans="1:6" s="20" customFormat="1" x14ac:dyDescent="0.2">
      <c r="A170" s="212"/>
      <c r="B170" s="212"/>
      <c r="C170" s="23"/>
      <c r="D170" s="8"/>
      <c r="E170" s="8"/>
      <c r="F170" s="8"/>
    </row>
    <row r="171" spans="1:6" s="20" customFormat="1" ht="29.25" customHeight="1" x14ac:dyDescent="0.2">
      <c r="A171" s="211" t="s">
        <v>395</v>
      </c>
      <c r="B171" s="212"/>
      <c r="C171" s="23"/>
      <c r="D171" s="8"/>
      <c r="E171" s="8"/>
      <c r="F171" s="8"/>
    </row>
    <row r="172" spans="1:6" s="20" customFormat="1" x14ac:dyDescent="0.2">
      <c r="A172" s="41"/>
      <c r="B172" s="23"/>
      <c r="C172" s="23"/>
      <c r="D172" s="8"/>
      <c r="E172" s="8"/>
      <c r="F172" s="8"/>
    </row>
    <row r="173" spans="1:6" s="20" customFormat="1" x14ac:dyDescent="0.2">
      <c r="A173" s="41"/>
      <c r="B173" s="23"/>
      <c r="C173" s="23"/>
      <c r="D173" s="8"/>
      <c r="E173" s="8"/>
      <c r="F173" s="8"/>
    </row>
    <row r="174" spans="1:6" s="20" customFormat="1" x14ac:dyDescent="0.2">
      <c r="A174" s="41"/>
      <c r="B174" s="23"/>
      <c r="C174" s="23"/>
      <c r="D174" s="8"/>
      <c r="E174" s="8"/>
      <c r="F174" s="8"/>
    </row>
    <row r="175" spans="1:6" s="20" customFormat="1" x14ac:dyDescent="0.2">
      <c r="C175" s="23"/>
      <c r="D175" s="8"/>
      <c r="E175" s="8"/>
      <c r="F175" s="8"/>
    </row>
    <row r="176" spans="1:6" s="20" customFormat="1" ht="25.5" customHeight="1" x14ac:dyDescent="0.2">
      <c r="C176" s="23"/>
      <c r="D176" s="8"/>
      <c r="E176" s="8"/>
      <c r="F176" s="8"/>
    </row>
    <row r="177" spans="1:6" s="20" customFormat="1" x14ac:dyDescent="0.2">
      <c r="A177" s="41"/>
      <c r="B177" s="23"/>
      <c r="C177" s="23"/>
      <c r="D177" s="8"/>
      <c r="E177" s="8"/>
      <c r="F177" s="8"/>
    </row>
    <row r="179" spans="1:6" x14ac:dyDescent="0.25">
      <c r="A179" s="42"/>
      <c r="B179" s="22"/>
      <c r="C179" s="21"/>
    </row>
    <row r="180" spans="1:6" x14ac:dyDescent="0.25">
      <c r="A180" s="42"/>
      <c r="B180" s="22"/>
      <c r="C180" s="21"/>
    </row>
  </sheetData>
  <mergeCells count="30">
    <mergeCell ref="A60:C60"/>
    <mergeCell ref="A71:C71"/>
    <mergeCell ref="A78:C78"/>
    <mergeCell ref="A82:C82"/>
    <mergeCell ref="A14:C14"/>
    <mergeCell ref="A16:C16"/>
    <mergeCell ref="A19:C19"/>
    <mergeCell ref="A25:C25"/>
    <mergeCell ref="A35:C35"/>
    <mergeCell ref="A4:F4"/>
    <mergeCell ref="A7:C7"/>
    <mergeCell ref="A8:C8"/>
    <mergeCell ref="A12:C12"/>
    <mergeCell ref="A44:C44"/>
    <mergeCell ref="D2:F2"/>
    <mergeCell ref="A171:B171"/>
    <mergeCell ref="A152:C152"/>
    <mergeCell ref="A161:C161"/>
    <mergeCell ref="A165:C165"/>
    <mergeCell ref="B168:C168"/>
    <mergeCell ref="D168:F168"/>
    <mergeCell ref="A170:B170"/>
    <mergeCell ref="A113:C113"/>
    <mergeCell ref="A121:C121"/>
    <mergeCell ref="A134:C134"/>
    <mergeCell ref="A136:C136"/>
    <mergeCell ref="A142:C142"/>
    <mergeCell ref="A146:C146"/>
    <mergeCell ref="A108:C108"/>
    <mergeCell ref="A95:C95"/>
  </mergeCells>
  <pageMargins left="0.65" right="0.63" top="0.74803149606299213" bottom="0.74803149606299213" header="0.27" footer="0.31496062992125984"/>
  <pageSetup paperSize="9" scale="66" fitToHeight="0" orientation="portrait" r:id="rId1"/>
  <headerFooter>
    <oddFooter>&amp;L&amp;F&amp;R&amp;P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M227"/>
  <sheetViews>
    <sheetView zoomScaleNormal="100" workbookViewId="0">
      <selection activeCell="C24" sqref="C24"/>
    </sheetView>
  </sheetViews>
  <sheetFormatPr defaultRowHeight="15.75" x14ac:dyDescent="0.25"/>
  <cols>
    <col min="1" max="1" width="6.375" style="12" customWidth="1"/>
    <col min="2" max="2" width="13" style="8" customWidth="1"/>
    <col min="3" max="3" width="68.75" style="1" customWidth="1"/>
    <col min="4" max="4" width="13" style="11" customWidth="1"/>
    <col min="5" max="6" width="11.875" style="11" customWidth="1"/>
    <col min="7" max="9" width="12.25" style="1" customWidth="1"/>
    <col min="10" max="10" width="12.625" style="24" customWidth="1"/>
    <col min="11" max="16384" width="9" style="1"/>
  </cols>
  <sheetData>
    <row r="1" spans="1:13" ht="11.25" customHeight="1" x14ac:dyDescent="0.25"/>
    <row r="2" spans="1:13" ht="54" customHeight="1" x14ac:dyDescent="0.25">
      <c r="C2" s="7"/>
      <c r="G2" s="196" t="s">
        <v>291</v>
      </c>
      <c r="H2" s="196"/>
      <c r="I2" s="196"/>
    </row>
    <row r="3" spans="1:13" ht="10.5" customHeight="1" x14ac:dyDescent="0.25"/>
    <row r="4" spans="1:13" x14ac:dyDescent="0.25">
      <c r="A4" s="197" t="s">
        <v>83</v>
      </c>
      <c r="B4" s="197"/>
      <c r="C4" s="197"/>
      <c r="D4" s="197"/>
      <c r="E4" s="197"/>
      <c r="F4" s="197"/>
      <c r="J4" s="112"/>
    </row>
    <row r="5" spans="1:13" ht="21" customHeight="1" x14ac:dyDescent="0.25">
      <c r="I5" s="14" t="s">
        <v>18</v>
      </c>
    </row>
    <row r="6" spans="1:13" ht="79.5" customHeight="1" x14ac:dyDescent="0.25">
      <c r="A6" s="139" t="s">
        <v>5</v>
      </c>
      <c r="B6" s="140" t="s">
        <v>81</v>
      </c>
      <c r="C6" s="139" t="s">
        <v>4</v>
      </c>
      <c r="D6" s="141" t="s">
        <v>0</v>
      </c>
      <c r="E6" s="141" t="s">
        <v>1</v>
      </c>
      <c r="F6" s="141" t="s">
        <v>22</v>
      </c>
      <c r="G6" s="138" t="s">
        <v>288</v>
      </c>
      <c r="H6" s="138" t="s">
        <v>289</v>
      </c>
      <c r="I6" s="142" t="s">
        <v>290</v>
      </c>
    </row>
    <row r="7" spans="1:13" x14ac:dyDescent="0.25">
      <c r="A7" s="199" t="s">
        <v>19</v>
      </c>
      <c r="B7" s="200"/>
      <c r="C7" s="201"/>
      <c r="D7" s="15">
        <f>D8+D12+D14+D16+D22+D30+D40+D49+D64+D85+D92+D97+D117+D135+D138+D146+D174+D176+D182+D186+D192+D201+D205</f>
        <v>111948678</v>
      </c>
      <c r="E7" s="15">
        <f t="shared" ref="E7:F7" si="0">E8+E12+E14+E16+E22+E30+E40+E49+E64+E85+E92+E97+E117+E135+E138+E146+E174+E176+E182+E186+E192+E201+E205</f>
        <v>92351659</v>
      </c>
      <c r="F7" s="15">
        <f t="shared" si="0"/>
        <v>257507472.17699999</v>
      </c>
      <c r="G7" s="15"/>
      <c r="H7" s="15"/>
      <c r="I7" s="15"/>
      <c r="J7" s="113"/>
      <c r="K7" s="157"/>
      <c r="L7" s="157"/>
      <c r="M7" s="157"/>
    </row>
    <row r="8" spans="1:13" x14ac:dyDescent="0.25">
      <c r="A8" s="198" t="s">
        <v>13</v>
      </c>
      <c r="B8" s="198"/>
      <c r="C8" s="198"/>
      <c r="D8" s="16">
        <f>D9+D10+D11</f>
        <v>508944</v>
      </c>
      <c r="E8" s="16">
        <f t="shared" ref="E8:F8" si="1">E9+E10+E11</f>
        <v>385444</v>
      </c>
      <c r="F8" s="16">
        <f t="shared" si="1"/>
        <v>155444</v>
      </c>
      <c r="G8" s="16"/>
      <c r="H8" s="16"/>
      <c r="I8" s="16"/>
      <c r="J8" s="115"/>
      <c r="K8" s="11"/>
      <c r="L8" s="11"/>
      <c r="M8" s="11"/>
    </row>
    <row r="9" spans="1:13" x14ac:dyDescent="0.25">
      <c r="A9" s="27"/>
      <c r="B9" s="47" t="s">
        <v>89</v>
      </c>
      <c r="C9" s="3" t="s">
        <v>23</v>
      </c>
      <c r="D9" s="2">
        <v>237500</v>
      </c>
      <c r="E9" s="2">
        <v>230000</v>
      </c>
      <c r="F9" s="2">
        <v>0</v>
      </c>
      <c r="G9" s="2"/>
      <c r="H9" s="2"/>
      <c r="I9" s="2"/>
    </row>
    <row r="10" spans="1:13" x14ac:dyDescent="0.25">
      <c r="A10" s="27"/>
      <c r="B10" s="9" t="s">
        <v>90</v>
      </c>
      <c r="C10" s="3" t="s">
        <v>24</v>
      </c>
      <c r="D10" s="2">
        <v>46000</v>
      </c>
      <c r="E10" s="2">
        <v>0</v>
      </c>
      <c r="F10" s="2">
        <v>0</v>
      </c>
      <c r="G10" s="2"/>
      <c r="H10" s="2"/>
      <c r="I10" s="2"/>
      <c r="J10" s="114"/>
    </row>
    <row r="11" spans="1:13" x14ac:dyDescent="0.25">
      <c r="A11" s="27"/>
      <c r="B11" s="9"/>
      <c r="C11" s="3" t="s">
        <v>263</v>
      </c>
      <c r="D11" s="2">
        <f>70000+155444</f>
        <v>225444</v>
      </c>
      <c r="E11" s="2">
        <v>155444</v>
      </c>
      <c r="F11" s="2">
        <v>155444</v>
      </c>
      <c r="G11" s="2"/>
      <c r="H11" s="2"/>
      <c r="I11" s="2"/>
      <c r="J11" s="114"/>
    </row>
    <row r="12" spans="1:13" x14ac:dyDescent="0.25">
      <c r="A12" s="202" t="s">
        <v>17</v>
      </c>
      <c r="B12" s="203"/>
      <c r="C12" s="204"/>
      <c r="D12" s="17">
        <f>D13</f>
        <v>599327</v>
      </c>
      <c r="E12" s="17">
        <f>E13</f>
        <v>799327</v>
      </c>
      <c r="F12" s="17">
        <f t="shared" ref="F12" si="2">F13</f>
        <v>999327</v>
      </c>
      <c r="G12" s="17"/>
      <c r="H12" s="17"/>
      <c r="I12" s="17"/>
      <c r="J12" s="114"/>
    </row>
    <row r="13" spans="1:13" x14ac:dyDescent="0.25">
      <c r="A13" s="27"/>
      <c r="B13" s="9" t="s">
        <v>91</v>
      </c>
      <c r="C13" s="3" t="s">
        <v>25</v>
      </c>
      <c r="D13" s="2">
        <v>599327</v>
      </c>
      <c r="E13" s="2">
        <v>799327</v>
      </c>
      <c r="F13" s="2">
        <v>999327</v>
      </c>
      <c r="G13" s="2"/>
      <c r="H13" s="2"/>
      <c r="I13" s="2"/>
    </row>
    <row r="14" spans="1:13" x14ac:dyDescent="0.25">
      <c r="A14" s="193" t="s">
        <v>221</v>
      </c>
      <c r="B14" s="194"/>
      <c r="C14" s="195"/>
      <c r="D14" s="77">
        <f>D15</f>
        <v>145149</v>
      </c>
      <c r="E14" s="77">
        <f t="shared" ref="E14:F14" si="3">E15</f>
        <v>150221</v>
      </c>
      <c r="F14" s="77">
        <f t="shared" si="3"/>
        <v>144776</v>
      </c>
      <c r="G14" s="132"/>
      <c r="H14" s="132"/>
      <c r="I14" s="132"/>
    </row>
    <row r="15" spans="1:13" x14ac:dyDescent="0.25">
      <c r="A15" s="28"/>
      <c r="B15" s="28" t="s">
        <v>249</v>
      </c>
      <c r="C15" s="78" t="s">
        <v>222</v>
      </c>
      <c r="D15" s="36">
        <v>145149</v>
      </c>
      <c r="E15" s="36">
        <v>150221</v>
      </c>
      <c r="F15" s="36">
        <v>144776</v>
      </c>
      <c r="G15" s="36"/>
      <c r="H15" s="36"/>
      <c r="I15" s="36"/>
    </row>
    <row r="16" spans="1:13" x14ac:dyDescent="0.25">
      <c r="A16" s="198" t="s">
        <v>86</v>
      </c>
      <c r="B16" s="198"/>
      <c r="C16" s="198"/>
      <c r="D16" s="16">
        <f>D17+D18</f>
        <v>912000</v>
      </c>
      <c r="E16" s="16">
        <f t="shared" ref="E16:F16" si="4">E17+E18</f>
        <v>847000</v>
      </c>
      <c r="F16" s="16">
        <f t="shared" si="4"/>
        <v>847000</v>
      </c>
      <c r="G16" s="16"/>
      <c r="H16" s="16"/>
      <c r="I16" s="16"/>
    </row>
    <row r="17" spans="1:9" x14ac:dyDescent="0.25">
      <c r="A17" s="27"/>
      <c r="B17" s="9" t="s">
        <v>92</v>
      </c>
      <c r="C17" s="31" t="s">
        <v>87</v>
      </c>
      <c r="D17" s="2">
        <f>700000+147000</f>
        <v>847000</v>
      </c>
      <c r="E17" s="2">
        <f>700000+147000</f>
        <v>847000</v>
      </c>
      <c r="F17" s="2">
        <f>700000+147000</f>
        <v>847000</v>
      </c>
      <c r="G17" s="2"/>
      <c r="H17" s="2"/>
      <c r="I17" s="2"/>
    </row>
    <row r="18" spans="1:9" x14ac:dyDescent="0.25">
      <c r="A18" s="27"/>
      <c r="B18" s="9"/>
      <c r="C18" s="31" t="s">
        <v>201</v>
      </c>
      <c r="D18" s="2">
        <f>D19+D20+D21</f>
        <v>65000</v>
      </c>
      <c r="E18" s="2"/>
      <c r="F18" s="2"/>
      <c r="G18" s="2"/>
      <c r="H18" s="2"/>
      <c r="I18" s="2"/>
    </row>
    <row r="19" spans="1:9" x14ac:dyDescent="0.25">
      <c r="A19" s="27"/>
      <c r="B19" s="9"/>
      <c r="C19" s="60" t="s">
        <v>159</v>
      </c>
      <c r="D19" s="61">
        <v>35000</v>
      </c>
      <c r="E19" s="2"/>
      <c r="F19" s="2"/>
      <c r="G19" s="61"/>
      <c r="H19" s="2"/>
      <c r="I19" s="2"/>
    </row>
    <row r="20" spans="1:9" x14ac:dyDescent="0.25">
      <c r="A20" s="27"/>
      <c r="B20" s="9"/>
      <c r="C20" s="60" t="s">
        <v>160</v>
      </c>
      <c r="D20" s="61">
        <v>10000</v>
      </c>
      <c r="E20" s="2"/>
      <c r="F20" s="2"/>
      <c r="G20" s="61"/>
      <c r="H20" s="2"/>
      <c r="I20" s="2"/>
    </row>
    <row r="21" spans="1:9" x14ac:dyDescent="0.25">
      <c r="A21" s="27"/>
      <c r="B21" s="9"/>
      <c r="C21" s="60" t="s">
        <v>161</v>
      </c>
      <c r="D21" s="61">
        <v>20000</v>
      </c>
      <c r="E21" s="2"/>
      <c r="F21" s="2"/>
      <c r="G21" s="61"/>
      <c r="H21" s="2"/>
      <c r="I21" s="2"/>
    </row>
    <row r="22" spans="1:9" x14ac:dyDescent="0.25">
      <c r="A22" s="198" t="s">
        <v>2</v>
      </c>
      <c r="B22" s="198"/>
      <c r="C22" s="198"/>
      <c r="D22" s="16">
        <f>SUM(D23:D29)</f>
        <v>2961574</v>
      </c>
      <c r="E22" s="16">
        <f t="shared" ref="E22:F22" si="5">SUM(E23:E29)</f>
        <v>2216932</v>
      </c>
      <c r="F22" s="16">
        <f t="shared" si="5"/>
        <v>2216932</v>
      </c>
      <c r="G22" s="16"/>
      <c r="H22" s="16"/>
      <c r="I22" s="16"/>
    </row>
    <row r="23" spans="1:9" ht="31.5" x14ac:dyDescent="0.25">
      <c r="A23" s="27"/>
      <c r="B23" s="50" t="s">
        <v>93</v>
      </c>
      <c r="C23" s="6" t="s">
        <v>26</v>
      </c>
      <c r="D23" s="2">
        <v>1178500</v>
      </c>
      <c r="E23" s="2">
        <v>1178500</v>
      </c>
      <c r="F23" s="2">
        <v>1178500</v>
      </c>
      <c r="G23" s="2"/>
      <c r="H23" s="2"/>
      <c r="I23" s="2"/>
    </row>
    <row r="24" spans="1:9" ht="31.5" x14ac:dyDescent="0.25">
      <c r="A24" s="27"/>
      <c r="B24" s="50" t="s">
        <v>94</v>
      </c>
      <c r="C24" s="6" t="s">
        <v>27</v>
      </c>
      <c r="D24" s="2">
        <v>360000</v>
      </c>
      <c r="E24" s="2">
        <v>400000</v>
      </c>
      <c r="F24" s="2">
        <v>400000</v>
      </c>
      <c r="G24" s="2"/>
      <c r="H24" s="2"/>
      <c r="I24" s="2"/>
    </row>
    <row r="25" spans="1:9" x14ac:dyDescent="0.25">
      <c r="A25" s="27"/>
      <c r="B25" s="50" t="s">
        <v>95</v>
      </c>
      <c r="C25" s="6" t="s">
        <v>28</v>
      </c>
      <c r="D25" s="2">
        <v>198074</v>
      </c>
      <c r="E25" s="2">
        <v>138432</v>
      </c>
      <c r="F25" s="2">
        <v>138432</v>
      </c>
      <c r="G25" s="2"/>
      <c r="H25" s="2"/>
      <c r="I25" s="2"/>
    </row>
    <row r="26" spans="1:9" x14ac:dyDescent="0.25">
      <c r="A26" s="134"/>
      <c r="B26" s="50"/>
      <c r="C26" s="6" t="s">
        <v>162</v>
      </c>
      <c r="D26" s="2">
        <v>70000</v>
      </c>
      <c r="E26" s="2">
        <v>0</v>
      </c>
      <c r="F26" s="2">
        <v>0</v>
      </c>
      <c r="G26" s="2"/>
      <c r="H26" s="2"/>
      <c r="I26" s="2"/>
    </row>
    <row r="27" spans="1:9" x14ac:dyDescent="0.25">
      <c r="A27" s="134"/>
      <c r="B27" s="50"/>
      <c r="C27" s="6" t="s">
        <v>163</v>
      </c>
      <c r="D27" s="2">
        <v>500000</v>
      </c>
      <c r="E27" s="2">
        <v>500000</v>
      </c>
      <c r="F27" s="2">
        <v>500000</v>
      </c>
      <c r="G27" s="2"/>
      <c r="H27" s="2"/>
      <c r="I27" s="2"/>
    </row>
    <row r="28" spans="1:9" x14ac:dyDescent="0.25">
      <c r="A28" s="134"/>
      <c r="B28" s="50"/>
      <c r="C28" s="6" t="s">
        <v>164</v>
      </c>
      <c r="D28" s="2">
        <v>55000</v>
      </c>
      <c r="E28" s="2">
        <v>0</v>
      </c>
      <c r="F28" s="2">
        <v>0</v>
      </c>
      <c r="G28" s="2"/>
      <c r="H28" s="2"/>
      <c r="I28" s="2"/>
    </row>
    <row r="29" spans="1:9" ht="31.5" x14ac:dyDescent="0.25">
      <c r="A29" s="134"/>
      <c r="B29" s="50"/>
      <c r="C29" s="6" t="s">
        <v>27</v>
      </c>
      <c r="D29" s="2">
        <v>600000</v>
      </c>
      <c r="E29" s="2">
        <v>0</v>
      </c>
      <c r="F29" s="2">
        <v>0</v>
      </c>
      <c r="G29" s="2"/>
      <c r="H29" s="2"/>
      <c r="I29" s="2"/>
    </row>
    <row r="30" spans="1:9" x14ac:dyDescent="0.25">
      <c r="A30" s="187" t="s">
        <v>6</v>
      </c>
      <c r="B30" s="188"/>
      <c r="C30" s="189"/>
      <c r="D30" s="18">
        <f>SUM(D31:D39)</f>
        <v>5544970</v>
      </c>
      <c r="E30" s="18">
        <f t="shared" ref="E30:F30" si="6">SUM(E31:E39)</f>
        <v>5350246</v>
      </c>
      <c r="F30" s="18">
        <f t="shared" si="6"/>
        <v>5350246</v>
      </c>
      <c r="G30" s="18"/>
      <c r="H30" s="18"/>
      <c r="I30" s="18"/>
    </row>
    <row r="31" spans="1:9" s="24" customFormat="1" x14ac:dyDescent="0.25">
      <c r="A31" s="27"/>
      <c r="B31" s="50" t="s">
        <v>96</v>
      </c>
      <c r="C31" s="51" t="s">
        <v>97</v>
      </c>
      <c r="D31" s="26">
        <v>4000000</v>
      </c>
      <c r="E31" s="26">
        <v>4000000</v>
      </c>
      <c r="F31" s="26">
        <v>4000000</v>
      </c>
      <c r="G31" s="26"/>
      <c r="H31" s="26"/>
      <c r="I31" s="26"/>
    </row>
    <row r="32" spans="1:9" s="24" customFormat="1" x14ac:dyDescent="0.25">
      <c r="A32" s="27"/>
      <c r="B32" s="50" t="s">
        <v>98</v>
      </c>
      <c r="C32" s="51" t="s">
        <v>99</v>
      </c>
      <c r="D32" s="26">
        <v>487770</v>
      </c>
      <c r="E32" s="26">
        <v>487770</v>
      </c>
      <c r="F32" s="26">
        <v>487770</v>
      </c>
      <c r="G32" s="26"/>
      <c r="H32" s="58"/>
      <c r="I32" s="58"/>
    </row>
    <row r="33" spans="1:9" s="24" customFormat="1" x14ac:dyDescent="0.25">
      <c r="A33" s="27"/>
      <c r="B33" s="50" t="s">
        <v>100</v>
      </c>
      <c r="C33" s="51" t="s">
        <v>101</v>
      </c>
      <c r="D33" s="26">
        <v>121901</v>
      </c>
      <c r="E33" s="26">
        <v>121901</v>
      </c>
      <c r="F33" s="26">
        <v>121901</v>
      </c>
      <c r="G33" s="26"/>
      <c r="H33" s="58"/>
      <c r="I33" s="58"/>
    </row>
    <row r="34" spans="1:9" s="24" customFormat="1" ht="31.5" x14ac:dyDescent="0.25">
      <c r="A34" s="27"/>
      <c r="B34" s="50" t="s">
        <v>102</v>
      </c>
      <c r="C34" s="51" t="s">
        <v>103</v>
      </c>
      <c r="D34" s="26">
        <v>226000</v>
      </c>
      <c r="E34" s="26">
        <v>226000</v>
      </c>
      <c r="F34" s="26">
        <v>226000</v>
      </c>
      <c r="G34" s="26"/>
      <c r="H34" s="58"/>
      <c r="I34" s="58"/>
    </row>
    <row r="35" spans="1:9" s="24" customFormat="1" x14ac:dyDescent="0.25">
      <c r="A35" s="27"/>
      <c r="B35" s="50" t="s">
        <v>104</v>
      </c>
      <c r="C35" s="51" t="s">
        <v>105</v>
      </c>
      <c r="D35" s="26">
        <v>57489</v>
      </c>
      <c r="E35" s="26">
        <v>57489</v>
      </c>
      <c r="F35" s="26">
        <v>57489</v>
      </c>
      <c r="G35" s="26"/>
      <c r="H35" s="58"/>
      <c r="I35" s="58"/>
    </row>
    <row r="36" spans="1:9" s="24" customFormat="1" x14ac:dyDescent="0.25">
      <c r="A36" s="27"/>
      <c r="B36" s="50" t="s">
        <v>106</v>
      </c>
      <c r="C36" s="51" t="s">
        <v>107</v>
      </c>
      <c r="D36" s="26">
        <v>22000</v>
      </c>
      <c r="E36" s="26">
        <v>22000</v>
      </c>
      <c r="F36" s="26">
        <v>22000</v>
      </c>
      <c r="G36" s="26"/>
      <c r="H36" s="58"/>
      <c r="I36" s="58"/>
    </row>
    <row r="37" spans="1:9" s="24" customFormat="1" ht="31.5" x14ac:dyDescent="0.25">
      <c r="A37" s="27"/>
      <c r="B37" s="50" t="s">
        <v>108</v>
      </c>
      <c r="C37" s="51" t="s">
        <v>109</v>
      </c>
      <c r="D37" s="26">
        <v>184840</v>
      </c>
      <c r="E37" s="26">
        <v>184840</v>
      </c>
      <c r="F37" s="26">
        <v>184840</v>
      </c>
      <c r="G37" s="26"/>
      <c r="H37" s="58"/>
      <c r="I37" s="58"/>
    </row>
    <row r="38" spans="1:9" s="24" customFormat="1" ht="31.5" x14ac:dyDescent="0.25">
      <c r="A38" s="27"/>
      <c r="B38" s="50" t="s">
        <v>110</v>
      </c>
      <c r="C38" s="51" t="s">
        <v>111</v>
      </c>
      <c r="D38" s="26">
        <v>280342</v>
      </c>
      <c r="E38" s="26">
        <v>250246</v>
      </c>
      <c r="F38" s="26">
        <v>250246</v>
      </c>
      <c r="G38" s="26"/>
      <c r="H38" s="26"/>
      <c r="I38" s="26"/>
    </row>
    <row r="39" spans="1:9" s="24" customFormat="1" x14ac:dyDescent="0.25">
      <c r="A39" s="134"/>
      <c r="B39" s="50" t="s">
        <v>293</v>
      </c>
      <c r="C39" s="63" t="s">
        <v>292</v>
      </c>
      <c r="D39" s="29">
        <v>164628</v>
      </c>
      <c r="E39" s="29">
        <v>0</v>
      </c>
      <c r="F39" s="29">
        <v>0</v>
      </c>
      <c r="G39" s="29"/>
      <c r="H39" s="2"/>
      <c r="I39" s="2"/>
    </row>
    <row r="40" spans="1:9" s="24" customFormat="1" x14ac:dyDescent="0.25">
      <c r="A40" s="187" t="s">
        <v>12</v>
      </c>
      <c r="B40" s="188"/>
      <c r="C40" s="189"/>
      <c r="D40" s="18">
        <f>SUM(D41:D48)</f>
        <v>6097349.75</v>
      </c>
      <c r="E40" s="18">
        <f t="shared" ref="E40:F40" si="7">SUM(E41:E48)</f>
        <v>6126910.75</v>
      </c>
      <c r="F40" s="18">
        <f t="shared" si="7"/>
        <v>11883132.5</v>
      </c>
      <c r="G40" s="18"/>
      <c r="H40" s="18"/>
      <c r="I40" s="18"/>
    </row>
    <row r="41" spans="1:9" s="24" customFormat="1" ht="31.5" x14ac:dyDescent="0.25">
      <c r="A41" s="145"/>
      <c r="B41" s="50" t="s">
        <v>112</v>
      </c>
      <c r="C41" s="30" t="s">
        <v>29</v>
      </c>
      <c r="D41" s="26">
        <v>0</v>
      </c>
      <c r="E41" s="26">
        <v>0</v>
      </c>
      <c r="F41" s="26">
        <v>69873</v>
      </c>
      <c r="G41" s="26"/>
      <c r="H41" s="26"/>
      <c r="I41" s="26"/>
    </row>
    <row r="42" spans="1:9" s="24" customFormat="1" ht="31.5" x14ac:dyDescent="0.25">
      <c r="A42" s="145"/>
      <c r="B42" s="50" t="s">
        <v>113</v>
      </c>
      <c r="C42" s="30" t="s">
        <v>30</v>
      </c>
      <c r="D42" s="26">
        <v>0</v>
      </c>
      <c r="E42" s="26">
        <v>0</v>
      </c>
      <c r="F42" s="26">
        <v>370095.75</v>
      </c>
      <c r="G42" s="26"/>
      <c r="H42" s="26"/>
      <c r="I42" s="26"/>
    </row>
    <row r="43" spans="1:9" s="24" customFormat="1" x14ac:dyDescent="0.25">
      <c r="A43" s="145"/>
      <c r="B43" s="50" t="s">
        <v>114</v>
      </c>
      <c r="C43" s="30" t="s">
        <v>31</v>
      </c>
      <c r="D43" s="26">
        <v>615000</v>
      </c>
      <c r="E43" s="26">
        <v>800000</v>
      </c>
      <c r="F43" s="26">
        <v>6000000</v>
      </c>
      <c r="G43" s="26"/>
      <c r="H43" s="26"/>
      <c r="I43" s="26"/>
    </row>
    <row r="44" spans="1:9" s="24" customFormat="1" x14ac:dyDescent="0.25">
      <c r="A44" s="145"/>
      <c r="B44" s="50" t="s">
        <v>115</v>
      </c>
      <c r="C44" s="31" t="s">
        <v>84</v>
      </c>
      <c r="D44" s="2">
        <v>250470</v>
      </c>
      <c r="E44" s="2">
        <v>96800</v>
      </c>
      <c r="F44" s="2">
        <v>96800</v>
      </c>
      <c r="G44" s="2"/>
      <c r="H44" s="2"/>
      <c r="I44" s="2"/>
    </row>
    <row r="45" spans="1:9" s="24" customFormat="1" ht="47.25" x14ac:dyDescent="0.25">
      <c r="A45" s="145"/>
      <c r="B45" s="50" t="s">
        <v>116</v>
      </c>
      <c r="C45" s="31" t="s">
        <v>32</v>
      </c>
      <c r="D45" s="2">
        <v>0</v>
      </c>
      <c r="E45" s="2">
        <v>0</v>
      </c>
      <c r="F45" s="2">
        <v>116256</v>
      </c>
      <c r="G45" s="2"/>
      <c r="H45" s="2"/>
      <c r="I45" s="2"/>
    </row>
    <row r="46" spans="1:9" s="24" customFormat="1" ht="47.25" x14ac:dyDescent="0.25">
      <c r="A46" s="145"/>
      <c r="B46" s="50" t="s">
        <v>117</v>
      </c>
      <c r="C46" s="31" t="s">
        <v>33</v>
      </c>
      <c r="D46" s="2">
        <v>3105660.75</v>
      </c>
      <c r="E46" s="2">
        <v>3105660.75</v>
      </c>
      <c r="F46" s="2">
        <v>3105660.75</v>
      </c>
      <c r="G46" s="2"/>
      <c r="H46" s="2"/>
      <c r="I46" s="2"/>
    </row>
    <row r="47" spans="1:9" s="24" customFormat="1" x14ac:dyDescent="0.25">
      <c r="A47" s="145"/>
      <c r="B47" s="28" t="s">
        <v>110</v>
      </c>
      <c r="C47" s="31" t="s">
        <v>59</v>
      </c>
      <c r="D47" s="2">
        <v>626219</v>
      </c>
      <c r="E47" s="2">
        <v>624450</v>
      </c>
      <c r="F47" s="2">
        <v>624447</v>
      </c>
      <c r="G47" s="2"/>
      <c r="H47" s="2"/>
      <c r="I47" s="2"/>
    </row>
    <row r="48" spans="1:9" s="24" customFormat="1" ht="31.5" x14ac:dyDescent="0.25">
      <c r="A48" s="146"/>
      <c r="B48" s="28"/>
      <c r="C48" s="30" t="s">
        <v>165</v>
      </c>
      <c r="D48" s="26">
        <v>1500000</v>
      </c>
      <c r="E48" s="26">
        <v>1500000</v>
      </c>
      <c r="F48" s="26">
        <v>1500000</v>
      </c>
      <c r="G48" s="26"/>
      <c r="H48" s="26"/>
      <c r="I48" s="26"/>
    </row>
    <row r="49" spans="1:9" s="24" customFormat="1" x14ac:dyDescent="0.25">
      <c r="A49" s="187" t="s">
        <v>3</v>
      </c>
      <c r="B49" s="188"/>
      <c r="C49" s="189"/>
      <c r="D49" s="18">
        <f>SUM(D50:D62)+D63</f>
        <v>11183103</v>
      </c>
      <c r="E49" s="18">
        <f t="shared" ref="E49:F49" si="8">SUM(E50:E62)+E63</f>
        <v>10647864</v>
      </c>
      <c r="F49" s="18">
        <f t="shared" si="8"/>
        <v>14463969</v>
      </c>
      <c r="G49" s="18"/>
      <c r="H49" s="18"/>
      <c r="I49" s="18"/>
    </row>
    <row r="50" spans="1:9" s="24" customFormat="1" x14ac:dyDescent="0.25">
      <c r="A50" s="145"/>
      <c r="B50" s="163" t="s">
        <v>60</v>
      </c>
      <c r="C50" s="164" t="s">
        <v>118</v>
      </c>
      <c r="D50" s="26">
        <v>3713634</v>
      </c>
      <c r="E50" s="26">
        <v>3956440</v>
      </c>
      <c r="F50" s="2">
        <v>8000000</v>
      </c>
      <c r="G50" s="2"/>
      <c r="H50" s="2"/>
      <c r="I50" s="2"/>
    </row>
    <row r="51" spans="1:9" s="24" customFormat="1" x14ac:dyDescent="0.25">
      <c r="A51" s="145"/>
      <c r="B51" s="50" t="s">
        <v>61</v>
      </c>
      <c r="C51" s="165" t="s">
        <v>34</v>
      </c>
      <c r="D51" s="26">
        <v>1658061</v>
      </c>
      <c r="E51" s="26">
        <v>2985552</v>
      </c>
      <c r="F51" s="2">
        <v>1841652</v>
      </c>
      <c r="G51" s="2"/>
      <c r="H51" s="2"/>
      <c r="I51" s="2"/>
    </row>
    <row r="52" spans="1:9" s="24" customFormat="1" x14ac:dyDescent="0.25">
      <c r="A52" s="145"/>
      <c r="B52" s="50" t="s">
        <v>62</v>
      </c>
      <c r="C52" s="30" t="s">
        <v>63</v>
      </c>
      <c r="D52" s="26">
        <v>826976</v>
      </c>
      <c r="E52" s="26">
        <v>751826</v>
      </c>
      <c r="F52" s="151">
        <v>802828</v>
      </c>
      <c r="G52" s="55"/>
      <c r="H52" s="55"/>
      <c r="I52" s="55"/>
    </row>
    <row r="53" spans="1:9" s="24" customFormat="1" x14ac:dyDescent="0.25">
      <c r="A53" s="145"/>
      <c r="B53" s="50" t="s">
        <v>64</v>
      </c>
      <c r="C53" s="30" t="s">
        <v>65</v>
      </c>
      <c r="D53" s="26">
        <v>525342</v>
      </c>
      <c r="E53" s="26">
        <v>239279</v>
      </c>
      <c r="F53" s="151">
        <v>906779</v>
      </c>
      <c r="G53" s="2"/>
      <c r="H53" s="2"/>
      <c r="I53" s="55"/>
    </row>
    <row r="54" spans="1:9" s="24" customFormat="1" x14ac:dyDescent="0.25">
      <c r="A54" s="145"/>
      <c r="B54" s="50" t="s">
        <v>66</v>
      </c>
      <c r="C54" s="30" t="s">
        <v>67</v>
      </c>
      <c r="D54" s="26">
        <v>150000</v>
      </c>
      <c r="E54" s="26">
        <v>0</v>
      </c>
      <c r="F54" s="151">
        <v>0</v>
      </c>
      <c r="G54" s="2"/>
      <c r="H54" s="2"/>
      <c r="I54" s="2"/>
    </row>
    <row r="55" spans="1:9" s="24" customFormat="1" ht="31.5" x14ac:dyDescent="0.25">
      <c r="A55" s="145"/>
      <c r="B55" s="50" t="s">
        <v>68</v>
      </c>
      <c r="C55" s="30" t="s">
        <v>69</v>
      </c>
      <c r="D55" s="26">
        <v>302248</v>
      </c>
      <c r="E55" s="26">
        <v>151124</v>
      </c>
      <c r="F55" s="151">
        <v>302248</v>
      </c>
      <c r="G55" s="2"/>
      <c r="H55" s="2"/>
      <c r="I55" s="2"/>
    </row>
    <row r="56" spans="1:9" s="24" customFormat="1" ht="31.5" x14ac:dyDescent="0.25">
      <c r="A56" s="145"/>
      <c r="B56" s="50" t="s">
        <v>70</v>
      </c>
      <c r="C56" s="30" t="s">
        <v>71</v>
      </c>
      <c r="D56" s="26">
        <v>750000</v>
      </c>
      <c r="E56" s="26">
        <v>0</v>
      </c>
      <c r="F56" s="151">
        <v>0</v>
      </c>
      <c r="G56" s="2"/>
      <c r="H56" s="2"/>
      <c r="I56" s="2"/>
    </row>
    <row r="57" spans="1:9" s="24" customFormat="1" ht="31.5" x14ac:dyDescent="0.25">
      <c r="A57" s="145"/>
      <c r="B57" s="50" t="s">
        <v>72</v>
      </c>
      <c r="C57" s="30" t="s">
        <v>119</v>
      </c>
      <c r="D57" s="26">
        <v>186334</v>
      </c>
      <c r="E57" s="26">
        <v>0</v>
      </c>
      <c r="F57" s="151">
        <v>186334</v>
      </c>
      <c r="G57" s="2"/>
      <c r="H57" s="2"/>
      <c r="I57" s="2"/>
    </row>
    <row r="58" spans="1:9" s="24" customFormat="1" x14ac:dyDescent="0.25">
      <c r="A58" s="145"/>
      <c r="B58" s="50" t="s">
        <v>73</v>
      </c>
      <c r="C58" s="30" t="s">
        <v>74</v>
      </c>
      <c r="D58" s="26">
        <v>578686</v>
      </c>
      <c r="E58" s="26">
        <v>587826</v>
      </c>
      <c r="F58" s="151">
        <v>587826</v>
      </c>
      <c r="G58" s="2"/>
      <c r="H58" s="2"/>
      <c r="I58" s="2"/>
    </row>
    <row r="59" spans="1:9" s="24" customFormat="1" ht="31.5" x14ac:dyDescent="0.25">
      <c r="A59" s="145"/>
      <c r="B59" s="50" t="s">
        <v>75</v>
      </c>
      <c r="C59" s="30" t="s">
        <v>120</v>
      </c>
      <c r="D59" s="26">
        <v>455450</v>
      </c>
      <c r="E59" s="26">
        <v>475817</v>
      </c>
      <c r="F59" s="151">
        <v>336302</v>
      </c>
      <c r="G59" s="55"/>
      <c r="H59" s="55"/>
      <c r="I59" s="55"/>
    </row>
    <row r="60" spans="1:9" s="24" customFormat="1" x14ac:dyDescent="0.25">
      <c r="A60" s="145"/>
      <c r="B60" s="50" t="s">
        <v>76</v>
      </c>
      <c r="C60" s="166" t="s">
        <v>121</v>
      </c>
      <c r="D60" s="26">
        <v>151000</v>
      </c>
      <c r="E60" s="26">
        <v>0</v>
      </c>
      <c r="F60" s="2">
        <v>0</v>
      </c>
      <c r="G60" s="2"/>
      <c r="H60" s="2"/>
      <c r="I60" s="2"/>
    </row>
    <row r="61" spans="1:9" s="24" customFormat="1" x14ac:dyDescent="0.25">
      <c r="A61" s="145"/>
      <c r="B61" s="50" t="s">
        <v>77</v>
      </c>
      <c r="C61" s="166" t="s">
        <v>122</v>
      </c>
      <c r="D61" s="26">
        <v>300000</v>
      </c>
      <c r="E61" s="26">
        <v>0</v>
      </c>
      <c r="F61" s="2">
        <v>0</v>
      </c>
      <c r="G61" s="2"/>
      <c r="H61" s="2"/>
      <c r="I61" s="2"/>
    </row>
    <row r="62" spans="1:9" s="24" customFormat="1" ht="31.5" x14ac:dyDescent="0.25">
      <c r="A62" s="27"/>
      <c r="B62" s="9" t="s">
        <v>123</v>
      </c>
      <c r="C62" s="56" t="s">
        <v>124</v>
      </c>
      <c r="D62" s="2">
        <v>1500000</v>
      </c>
      <c r="E62" s="2">
        <v>1500000</v>
      </c>
      <c r="F62" s="2">
        <v>1500000</v>
      </c>
      <c r="G62" s="2"/>
      <c r="H62" s="2"/>
      <c r="I62" s="2"/>
    </row>
    <row r="63" spans="1:9" s="24" customFormat="1" x14ac:dyDescent="0.25">
      <c r="A63" s="134"/>
      <c r="B63" s="9" t="s">
        <v>293</v>
      </c>
      <c r="C63" s="63" t="s">
        <v>292</v>
      </c>
      <c r="D63" s="29">
        <v>85372</v>
      </c>
      <c r="E63" s="29">
        <v>0</v>
      </c>
      <c r="F63" s="29">
        <v>0</v>
      </c>
      <c r="G63" s="29"/>
      <c r="H63" s="29"/>
      <c r="I63" s="29"/>
    </row>
    <row r="64" spans="1:9" s="24" customFormat="1" x14ac:dyDescent="0.25">
      <c r="A64" s="187" t="s">
        <v>8</v>
      </c>
      <c r="B64" s="188"/>
      <c r="C64" s="189"/>
      <c r="D64" s="17">
        <f>D65+D66+D67+D68+D69+D70+D77+D78+D82+D84</f>
        <v>14873196</v>
      </c>
      <c r="E64" s="17">
        <f t="shared" ref="E64:F64" si="9">E65+E66+E67+E68+E69+E70+E77+E78+E82+E84</f>
        <v>8607234</v>
      </c>
      <c r="F64" s="17">
        <f t="shared" si="9"/>
        <v>12491687</v>
      </c>
      <c r="G64" s="17"/>
      <c r="H64" s="17"/>
      <c r="I64" s="17"/>
    </row>
    <row r="65" spans="1:9" s="24" customFormat="1" x14ac:dyDescent="0.25">
      <c r="A65" s="145"/>
      <c r="B65" s="50" t="s">
        <v>125</v>
      </c>
      <c r="C65" s="32" t="s">
        <v>35</v>
      </c>
      <c r="D65" s="29">
        <v>350000</v>
      </c>
      <c r="E65" s="29">
        <v>0</v>
      </c>
      <c r="F65" s="29">
        <v>0</v>
      </c>
      <c r="G65" s="29"/>
      <c r="H65" s="29"/>
      <c r="I65" s="29"/>
    </row>
    <row r="66" spans="1:9" s="24" customFormat="1" ht="47.25" x14ac:dyDescent="0.25">
      <c r="A66" s="145"/>
      <c r="B66" s="50" t="s">
        <v>126</v>
      </c>
      <c r="C66" s="32" t="s">
        <v>36</v>
      </c>
      <c r="D66" s="29">
        <v>329520</v>
      </c>
      <c r="E66" s="29">
        <v>372316</v>
      </c>
      <c r="F66" s="29">
        <v>256769</v>
      </c>
      <c r="G66" s="29"/>
      <c r="H66" s="29"/>
      <c r="I66" s="29"/>
    </row>
    <row r="67" spans="1:9" s="24" customFormat="1" x14ac:dyDescent="0.25">
      <c r="A67" s="27"/>
      <c r="B67" s="28" t="s">
        <v>127</v>
      </c>
      <c r="C67" s="33" t="s">
        <v>37</v>
      </c>
      <c r="D67" s="29">
        <v>2217959</v>
      </c>
      <c r="E67" s="29">
        <v>4435918</v>
      </c>
      <c r="F67" s="29">
        <v>4435918</v>
      </c>
      <c r="G67" s="29"/>
      <c r="H67" s="29"/>
      <c r="I67" s="29"/>
    </row>
    <row r="68" spans="1:9" s="24" customFormat="1" x14ac:dyDescent="0.25">
      <c r="A68" s="27"/>
      <c r="B68" s="28"/>
      <c r="C68" s="25" t="s">
        <v>166</v>
      </c>
      <c r="D68" s="29">
        <v>2398797</v>
      </c>
      <c r="E68" s="36">
        <v>2399000</v>
      </c>
      <c r="F68" s="36">
        <v>2399000</v>
      </c>
      <c r="G68" s="29"/>
      <c r="H68" s="36"/>
      <c r="I68" s="36"/>
    </row>
    <row r="69" spans="1:9" s="24" customFormat="1" x14ac:dyDescent="0.25">
      <c r="A69" s="27"/>
      <c r="B69" s="28"/>
      <c r="C69" s="25" t="s">
        <v>167</v>
      </c>
      <c r="D69" s="29">
        <v>1050000</v>
      </c>
      <c r="E69" s="36">
        <v>1400000</v>
      </c>
      <c r="F69" s="36">
        <v>1400000</v>
      </c>
      <c r="G69" s="29"/>
      <c r="H69" s="36"/>
      <c r="I69" s="36"/>
    </row>
    <row r="70" spans="1:9" s="24" customFormat="1" x14ac:dyDescent="0.25">
      <c r="A70" s="27"/>
      <c r="B70" s="28"/>
      <c r="C70" s="25" t="s">
        <v>201</v>
      </c>
      <c r="D70" s="29">
        <f>D71+D75</f>
        <v>350000</v>
      </c>
      <c r="E70" s="36"/>
      <c r="F70" s="36"/>
      <c r="G70" s="29"/>
      <c r="H70" s="36"/>
      <c r="I70" s="36"/>
    </row>
    <row r="71" spans="1:9" s="24" customFormat="1" x14ac:dyDescent="0.25">
      <c r="A71" s="27"/>
      <c r="B71" s="28"/>
      <c r="C71" s="97" t="s">
        <v>168</v>
      </c>
      <c r="D71" s="67">
        <f>D72+D73+D74</f>
        <v>335000</v>
      </c>
      <c r="E71" s="36">
        <f t="shared" ref="E71:F71" si="10">E72+E73+E74</f>
        <v>0</v>
      </c>
      <c r="F71" s="36">
        <f t="shared" si="10"/>
        <v>0</v>
      </c>
      <c r="G71" s="67"/>
      <c r="H71" s="36"/>
      <c r="I71" s="36"/>
    </row>
    <row r="72" spans="1:9" s="24" customFormat="1" x14ac:dyDescent="0.25">
      <c r="A72" s="27"/>
      <c r="B72" s="28"/>
      <c r="C72" s="92" t="s">
        <v>169</v>
      </c>
      <c r="D72" s="94">
        <v>110000</v>
      </c>
      <c r="E72" s="36"/>
      <c r="F72" s="36"/>
      <c r="G72" s="94"/>
      <c r="H72" s="36"/>
      <c r="I72" s="36"/>
    </row>
    <row r="73" spans="1:9" s="24" customFormat="1" x14ac:dyDescent="0.25">
      <c r="A73" s="27"/>
      <c r="B73" s="28"/>
      <c r="C73" s="92" t="s">
        <v>170</v>
      </c>
      <c r="D73" s="94">
        <v>100000</v>
      </c>
      <c r="E73" s="36"/>
      <c r="F73" s="36"/>
      <c r="G73" s="94"/>
      <c r="H73" s="36"/>
      <c r="I73" s="36"/>
    </row>
    <row r="74" spans="1:9" s="24" customFormat="1" x14ac:dyDescent="0.25">
      <c r="A74" s="27"/>
      <c r="B74" s="28"/>
      <c r="C74" s="93" t="s">
        <v>171</v>
      </c>
      <c r="D74" s="95">
        <v>125000</v>
      </c>
      <c r="E74" s="67"/>
      <c r="F74" s="67"/>
      <c r="G74" s="95"/>
      <c r="H74" s="67"/>
      <c r="I74" s="67"/>
    </row>
    <row r="75" spans="1:9" s="24" customFormat="1" x14ac:dyDescent="0.25">
      <c r="A75" s="27"/>
      <c r="B75" s="28"/>
      <c r="C75" s="96" t="s">
        <v>172</v>
      </c>
      <c r="D75" s="68">
        <v>15000</v>
      </c>
      <c r="E75" s="67"/>
      <c r="F75" s="67"/>
      <c r="G75" s="68"/>
      <c r="H75" s="67"/>
      <c r="I75" s="67"/>
    </row>
    <row r="76" spans="1:9" s="24" customFormat="1" x14ac:dyDescent="0.25">
      <c r="A76" s="27"/>
      <c r="B76" s="28"/>
      <c r="C76" s="93" t="s">
        <v>173</v>
      </c>
      <c r="D76" s="95">
        <v>15000</v>
      </c>
      <c r="E76" s="67"/>
      <c r="F76" s="67"/>
      <c r="G76" s="95"/>
      <c r="H76" s="67"/>
      <c r="I76" s="67"/>
    </row>
    <row r="77" spans="1:9" s="24" customFormat="1" ht="31.5" x14ac:dyDescent="0.25">
      <c r="A77" s="27"/>
      <c r="B77" s="28"/>
      <c r="C77" s="69" t="s">
        <v>174</v>
      </c>
      <c r="D77" s="29">
        <v>551203</v>
      </c>
      <c r="E77" s="36">
        <v>0</v>
      </c>
      <c r="F77" s="36">
        <v>0</v>
      </c>
      <c r="G77" s="29"/>
      <c r="H77" s="36"/>
      <c r="I77" s="36"/>
    </row>
    <row r="78" spans="1:9" s="24" customFormat="1" x14ac:dyDescent="0.25">
      <c r="A78" s="27"/>
      <c r="B78" s="28"/>
      <c r="C78" s="65" t="s">
        <v>175</v>
      </c>
      <c r="D78" s="29">
        <f>D79+D80+D81</f>
        <v>5900000</v>
      </c>
      <c r="E78" s="29">
        <f t="shared" ref="E78" si="11">E79+E80+E81</f>
        <v>0</v>
      </c>
      <c r="F78" s="29">
        <v>4000000</v>
      </c>
      <c r="G78" s="29"/>
      <c r="H78" s="29"/>
      <c r="I78" s="29"/>
    </row>
    <row r="79" spans="1:9" s="24" customFormat="1" x14ac:dyDescent="0.25">
      <c r="A79" s="27"/>
      <c r="B79" s="28"/>
      <c r="C79" s="66" t="s">
        <v>176</v>
      </c>
      <c r="D79" s="68">
        <v>300000</v>
      </c>
      <c r="E79" s="36"/>
      <c r="F79" s="36"/>
      <c r="G79" s="68"/>
      <c r="H79" s="36"/>
      <c r="I79" s="36"/>
    </row>
    <row r="80" spans="1:9" s="24" customFormat="1" x14ac:dyDescent="0.25">
      <c r="A80" s="27"/>
      <c r="B80" s="28"/>
      <c r="C80" s="66" t="s">
        <v>177</v>
      </c>
      <c r="D80" s="68">
        <v>5500000</v>
      </c>
      <c r="E80" s="36"/>
      <c r="F80" s="36"/>
      <c r="G80" s="68"/>
      <c r="H80" s="36"/>
      <c r="I80" s="36"/>
    </row>
    <row r="81" spans="1:9" s="24" customFormat="1" x14ac:dyDescent="0.25">
      <c r="A81" s="27"/>
      <c r="B81" s="28"/>
      <c r="C81" s="70" t="s">
        <v>178</v>
      </c>
      <c r="D81" s="68">
        <v>100000</v>
      </c>
      <c r="E81" s="36"/>
      <c r="F81" s="36"/>
      <c r="G81" s="68"/>
      <c r="H81" s="36"/>
      <c r="I81" s="36"/>
    </row>
    <row r="82" spans="1:9" s="24" customFormat="1" x14ac:dyDescent="0.25">
      <c r="A82" s="27"/>
      <c r="B82" s="28"/>
      <c r="C82" s="65" t="s">
        <v>247</v>
      </c>
      <c r="D82" s="29">
        <f>D83</f>
        <v>1200000</v>
      </c>
      <c r="E82" s="36">
        <v>0</v>
      </c>
      <c r="F82" s="36">
        <v>0</v>
      </c>
      <c r="G82" s="29"/>
      <c r="H82" s="36"/>
      <c r="I82" s="36"/>
    </row>
    <row r="83" spans="1:9" s="24" customFormat="1" x14ac:dyDescent="0.25">
      <c r="A83" s="27"/>
      <c r="B83" s="28"/>
      <c r="C83" s="71" t="s">
        <v>179</v>
      </c>
      <c r="D83" s="68">
        <v>1200000</v>
      </c>
      <c r="E83" s="36"/>
      <c r="F83" s="36"/>
      <c r="G83" s="68"/>
      <c r="H83" s="36"/>
      <c r="I83" s="36"/>
    </row>
    <row r="84" spans="1:9" s="24" customFormat="1" x14ac:dyDescent="0.25">
      <c r="A84" s="27"/>
      <c r="B84" s="28"/>
      <c r="C84" s="32" t="s">
        <v>180</v>
      </c>
      <c r="D84" s="29">
        <v>525717</v>
      </c>
      <c r="E84" s="36">
        <v>0</v>
      </c>
      <c r="F84" s="36">
        <v>0</v>
      </c>
      <c r="G84" s="29"/>
      <c r="H84" s="36"/>
      <c r="I84" s="36"/>
    </row>
    <row r="85" spans="1:9" s="24" customFormat="1" x14ac:dyDescent="0.25">
      <c r="A85" s="187" t="s">
        <v>10</v>
      </c>
      <c r="B85" s="188"/>
      <c r="C85" s="189"/>
      <c r="D85" s="17">
        <f>D86+D87+D88+D89+D90+D91</f>
        <v>5237372.75</v>
      </c>
      <c r="E85" s="17">
        <f t="shared" ref="E85:F85" si="12">E86+E87+E88+E89+E90+E91</f>
        <v>3071258.75</v>
      </c>
      <c r="F85" s="17">
        <f t="shared" si="12"/>
        <v>3081217.75</v>
      </c>
      <c r="G85" s="17"/>
      <c r="H85" s="17"/>
      <c r="I85" s="17"/>
    </row>
    <row r="86" spans="1:9" s="24" customFormat="1" x14ac:dyDescent="0.25">
      <c r="A86" s="145"/>
      <c r="B86" s="50" t="s">
        <v>128</v>
      </c>
      <c r="C86" s="34" t="s">
        <v>38</v>
      </c>
      <c r="D86" s="29">
        <v>148830</v>
      </c>
      <c r="E86" s="29">
        <v>121484</v>
      </c>
      <c r="F86" s="29">
        <v>128260</v>
      </c>
      <c r="G86" s="29"/>
      <c r="H86" s="29"/>
      <c r="I86" s="29"/>
    </row>
    <row r="87" spans="1:9" s="24" customFormat="1" ht="31.5" x14ac:dyDescent="0.25">
      <c r="A87" s="145"/>
      <c r="B87" s="50" t="s">
        <v>129</v>
      </c>
      <c r="C87" s="32" t="s">
        <v>39</v>
      </c>
      <c r="D87" s="29">
        <v>319814</v>
      </c>
      <c r="E87" s="29">
        <v>314374</v>
      </c>
      <c r="F87" s="29">
        <v>317557</v>
      </c>
      <c r="G87" s="29"/>
      <c r="H87" s="29"/>
      <c r="I87" s="29"/>
    </row>
    <row r="88" spans="1:9" s="24" customFormat="1" x14ac:dyDescent="0.25">
      <c r="A88" s="145"/>
      <c r="B88" s="50" t="s">
        <v>130</v>
      </c>
      <c r="C88" s="34" t="s">
        <v>40</v>
      </c>
      <c r="D88" s="29">
        <v>402054.75</v>
      </c>
      <c r="E88" s="29">
        <v>402054.75</v>
      </c>
      <c r="F88" s="29">
        <v>402054.75</v>
      </c>
      <c r="G88" s="29"/>
      <c r="H88" s="29"/>
      <c r="I88" s="29"/>
    </row>
    <row r="89" spans="1:9" s="24" customFormat="1" ht="31.5" x14ac:dyDescent="0.25">
      <c r="A89" s="27"/>
      <c r="B89" s="49" t="s">
        <v>131</v>
      </c>
      <c r="C89" s="31" t="s">
        <v>41</v>
      </c>
      <c r="D89" s="2">
        <v>366674</v>
      </c>
      <c r="E89" s="2">
        <v>733346</v>
      </c>
      <c r="F89" s="2">
        <v>733346</v>
      </c>
      <c r="G89" s="2"/>
      <c r="H89" s="2"/>
      <c r="I89" s="2"/>
    </row>
    <row r="90" spans="1:9" s="24" customFormat="1" x14ac:dyDescent="0.25">
      <c r="A90" s="134"/>
      <c r="B90" s="49"/>
      <c r="C90" s="34" t="s">
        <v>181</v>
      </c>
      <c r="D90" s="29">
        <v>2500000</v>
      </c>
      <c r="E90" s="29">
        <v>0</v>
      </c>
      <c r="F90" s="29">
        <v>0</v>
      </c>
      <c r="G90" s="29"/>
      <c r="H90" s="29"/>
      <c r="I90" s="29"/>
    </row>
    <row r="91" spans="1:9" s="24" customFormat="1" ht="110.25" x14ac:dyDescent="0.25">
      <c r="A91" s="134"/>
      <c r="B91" s="49"/>
      <c r="C91" s="32" t="s">
        <v>182</v>
      </c>
      <c r="D91" s="29">
        <v>1500000</v>
      </c>
      <c r="E91" s="29">
        <v>1500000</v>
      </c>
      <c r="F91" s="29">
        <v>1500000</v>
      </c>
      <c r="G91" s="29"/>
      <c r="H91" s="29"/>
      <c r="I91" s="29"/>
    </row>
    <row r="92" spans="1:9" s="24" customFormat="1" x14ac:dyDescent="0.25">
      <c r="A92" s="187" t="s">
        <v>9</v>
      </c>
      <c r="B92" s="188"/>
      <c r="C92" s="189"/>
      <c r="D92" s="17">
        <f>SUM(D93:D94)+D95</f>
        <v>4136371</v>
      </c>
      <c r="E92" s="17">
        <f t="shared" ref="E92:F92" si="13">SUM(E93:E94)+E95</f>
        <v>6371</v>
      </c>
      <c r="F92" s="17">
        <f t="shared" si="13"/>
        <v>6371</v>
      </c>
      <c r="G92" s="17"/>
      <c r="H92" s="17"/>
      <c r="I92" s="17"/>
    </row>
    <row r="93" spans="1:9" s="24" customFormat="1" ht="31.5" x14ac:dyDescent="0.25">
      <c r="A93" s="27"/>
      <c r="B93" s="9" t="s">
        <v>132</v>
      </c>
      <c r="C93" s="31" t="s">
        <v>42</v>
      </c>
      <c r="D93" s="2">
        <v>130000</v>
      </c>
      <c r="E93" s="2">
        <v>0</v>
      </c>
      <c r="F93" s="2">
        <v>0</v>
      </c>
      <c r="G93" s="2"/>
      <c r="H93" s="2"/>
      <c r="I93" s="2"/>
    </row>
    <row r="94" spans="1:9" s="24" customFormat="1" ht="31.5" x14ac:dyDescent="0.25">
      <c r="A94" s="27"/>
      <c r="B94" s="9" t="s">
        <v>133</v>
      </c>
      <c r="C94" s="31" t="s">
        <v>43</v>
      </c>
      <c r="D94" s="2">
        <v>6371</v>
      </c>
      <c r="E94" s="2">
        <v>6371</v>
      </c>
      <c r="F94" s="2">
        <v>6371</v>
      </c>
      <c r="G94" s="2"/>
      <c r="H94" s="2"/>
      <c r="I94" s="2"/>
    </row>
    <row r="95" spans="1:9" s="24" customFormat="1" x14ac:dyDescent="0.25">
      <c r="A95" s="27"/>
      <c r="B95" s="9"/>
      <c r="C95" s="4" t="s">
        <v>264</v>
      </c>
      <c r="D95" s="2">
        <f>D96</f>
        <v>4000000</v>
      </c>
      <c r="E95" s="2"/>
      <c r="F95" s="2"/>
      <c r="G95" s="2"/>
      <c r="H95" s="2"/>
      <c r="I95" s="2"/>
    </row>
    <row r="96" spans="1:9" s="24" customFormat="1" x14ac:dyDescent="0.25">
      <c r="A96" s="27"/>
      <c r="B96" s="9"/>
      <c r="C96" s="72" t="s">
        <v>204</v>
      </c>
      <c r="D96" s="2">
        <v>4000000</v>
      </c>
      <c r="E96" s="2"/>
      <c r="F96" s="2"/>
      <c r="G96" s="2"/>
      <c r="H96" s="2"/>
      <c r="I96" s="2"/>
    </row>
    <row r="97" spans="1:9" s="24" customFormat="1" x14ac:dyDescent="0.25">
      <c r="A97" s="187" t="s">
        <v>7</v>
      </c>
      <c r="B97" s="188"/>
      <c r="C97" s="189"/>
      <c r="D97" s="17">
        <f>SUM(D98:D103)+D104+D105+D106+D116</f>
        <v>39347351</v>
      </c>
      <c r="E97" s="17">
        <f t="shared" ref="E97:F97" si="14">SUM(E98:E103)+E104+E105+E106+E116</f>
        <v>40992815</v>
      </c>
      <c r="F97" s="17">
        <f t="shared" si="14"/>
        <v>41027780</v>
      </c>
      <c r="G97" s="17"/>
      <c r="H97" s="17"/>
      <c r="I97" s="17"/>
    </row>
    <row r="98" spans="1:9" s="24" customFormat="1" x14ac:dyDescent="0.25">
      <c r="A98" s="27"/>
      <c r="B98" s="9"/>
      <c r="C98" s="4" t="s">
        <v>49</v>
      </c>
      <c r="D98" s="2">
        <v>990921</v>
      </c>
      <c r="E98" s="2">
        <v>990921</v>
      </c>
      <c r="F98" s="2">
        <v>990921</v>
      </c>
      <c r="G98" s="2"/>
      <c r="H98" s="2"/>
      <c r="I98" s="2"/>
    </row>
    <row r="99" spans="1:9" s="24" customFormat="1" x14ac:dyDescent="0.25">
      <c r="A99" s="27"/>
      <c r="B99" s="9"/>
      <c r="C99" s="4" t="s">
        <v>44</v>
      </c>
      <c r="D99" s="2">
        <v>917227</v>
      </c>
      <c r="E99" s="2">
        <v>847691</v>
      </c>
      <c r="F99" s="2">
        <v>882656</v>
      </c>
      <c r="G99" s="2"/>
      <c r="H99" s="2"/>
      <c r="I99" s="2"/>
    </row>
    <row r="100" spans="1:9" s="24" customFormat="1" x14ac:dyDescent="0.25">
      <c r="A100" s="27"/>
      <c r="B100" s="9"/>
      <c r="C100" s="4" t="s">
        <v>78</v>
      </c>
      <c r="D100" s="2">
        <v>28240000</v>
      </c>
      <c r="E100" s="2">
        <v>32450000</v>
      </c>
      <c r="F100" s="2">
        <v>32450000</v>
      </c>
      <c r="G100" s="2"/>
      <c r="H100" s="2"/>
      <c r="I100" s="2"/>
    </row>
    <row r="101" spans="1:9" s="24" customFormat="1" x14ac:dyDescent="0.25">
      <c r="A101" s="27"/>
      <c r="B101" s="9"/>
      <c r="C101" s="4" t="s">
        <v>79</v>
      </c>
      <c r="D101" s="2">
        <v>400000</v>
      </c>
      <c r="E101" s="2">
        <v>400000</v>
      </c>
      <c r="F101" s="2">
        <v>400000</v>
      </c>
      <c r="G101" s="2"/>
      <c r="H101" s="2"/>
      <c r="I101" s="2"/>
    </row>
    <row r="102" spans="1:9" s="24" customFormat="1" ht="31.5" x14ac:dyDescent="0.25">
      <c r="A102" s="27"/>
      <c r="B102" s="9"/>
      <c r="C102" s="4" t="s">
        <v>80</v>
      </c>
      <c r="D102" s="2">
        <v>3500000</v>
      </c>
      <c r="E102" s="2">
        <v>1330000</v>
      </c>
      <c r="F102" s="2">
        <v>1330000</v>
      </c>
      <c r="G102" s="2"/>
      <c r="H102" s="2"/>
      <c r="I102" s="2"/>
    </row>
    <row r="103" spans="1:9" s="24" customFormat="1" x14ac:dyDescent="0.25">
      <c r="A103" s="27"/>
      <c r="B103" s="9"/>
      <c r="C103" s="4" t="s">
        <v>82</v>
      </c>
      <c r="D103" s="2">
        <v>2961203</v>
      </c>
      <c r="E103" s="2">
        <v>2961203</v>
      </c>
      <c r="F103" s="2">
        <v>2961203</v>
      </c>
      <c r="G103" s="2"/>
      <c r="H103" s="2"/>
      <c r="I103" s="2"/>
    </row>
    <row r="104" spans="1:9" s="24" customFormat="1" x14ac:dyDescent="0.25">
      <c r="A104" s="27"/>
      <c r="B104" s="9"/>
      <c r="C104" s="4" t="s">
        <v>183</v>
      </c>
      <c r="D104" s="2">
        <v>1600000</v>
      </c>
      <c r="E104" s="2">
        <v>1600000</v>
      </c>
      <c r="F104" s="2">
        <v>1600000</v>
      </c>
      <c r="G104" s="2"/>
      <c r="H104" s="2"/>
      <c r="I104" s="2"/>
    </row>
    <row r="105" spans="1:9" s="24" customFormat="1" ht="31.5" x14ac:dyDescent="0.25">
      <c r="A105" s="27"/>
      <c r="B105" s="9"/>
      <c r="C105" s="4" t="s">
        <v>184</v>
      </c>
      <c r="D105" s="2">
        <v>400000</v>
      </c>
      <c r="E105" s="2">
        <v>400000</v>
      </c>
      <c r="F105" s="2">
        <v>400000</v>
      </c>
      <c r="G105" s="2"/>
      <c r="H105" s="2"/>
      <c r="I105" s="2"/>
    </row>
    <row r="106" spans="1:9" s="24" customFormat="1" x14ac:dyDescent="0.25">
      <c r="A106" s="27"/>
      <c r="B106" s="9"/>
      <c r="C106" s="4" t="s">
        <v>201</v>
      </c>
      <c r="D106" s="29">
        <f>D107+D108+D109+D110+D111+D112+D113+D114+D115+60000</f>
        <v>325000</v>
      </c>
      <c r="E106" s="29">
        <f t="shared" ref="E106:F106" si="15">E107+E108+E109+E110+E111+E112+E113+E114</f>
        <v>0</v>
      </c>
      <c r="F106" s="29">
        <f t="shared" si="15"/>
        <v>0</v>
      </c>
      <c r="G106" s="29"/>
      <c r="H106" s="2"/>
      <c r="I106" s="2"/>
    </row>
    <row r="107" spans="1:9" s="24" customFormat="1" x14ac:dyDescent="0.25">
      <c r="A107" s="27"/>
      <c r="B107" s="9"/>
      <c r="C107" s="72" t="s">
        <v>185</v>
      </c>
      <c r="D107" s="61">
        <v>60000</v>
      </c>
      <c r="E107" s="61">
        <v>0</v>
      </c>
      <c r="F107" s="61">
        <v>0</v>
      </c>
      <c r="G107" s="61"/>
      <c r="H107" s="61"/>
      <c r="I107" s="61"/>
    </row>
    <row r="108" spans="1:9" s="24" customFormat="1" x14ac:dyDescent="0.25">
      <c r="A108" s="27"/>
      <c r="B108" s="9"/>
      <c r="C108" s="72" t="s">
        <v>186</v>
      </c>
      <c r="D108" s="61">
        <v>60000</v>
      </c>
      <c r="E108" s="61">
        <v>0</v>
      </c>
      <c r="F108" s="61">
        <v>0</v>
      </c>
      <c r="G108" s="61"/>
      <c r="H108" s="61"/>
      <c r="I108" s="61"/>
    </row>
    <row r="109" spans="1:9" s="24" customFormat="1" x14ac:dyDescent="0.25">
      <c r="A109" s="27"/>
      <c r="B109" s="9"/>
      <c r="C109" s="72" t="s">
        <v>187</v>
      </c>
      <c r="D109" s="61">
        <v>15000</v>
      </c>
      <c r="E109" s="61">
        <v>0</v>
      </c>
      <c r="F109" s="61">
        <v>0</v>
      </c>
      <c r="G109" s="61"/>
      <c r="H109" s="61"/>
      <c r="I109" s="61"/>
    </row>
    <row r="110" spans="1:9" s="24" customFormat="1" x14ac:dyDescent="0.25">
      <c r="A110" s="27"/>
      <c r="B110" s="9"/>
      <c r="C110" s="72" t="s">
        <v>188</v>
      </c>
      <c r="D110" s="61">
        <v>15000</v>
      </c>
      <c r="E110" s="61">
        <v>0</v>
      </c>
      <c r="F110" s="61">
        <v>0</v>
      </c>
      <c r="G110" s="61"/>
      <c r="H110" s="61"/>
      <c r="I110" s="61"/>
    </row>
    <row r="111" spans="1:9" s="24" customFormat="1" x14ac:dyDescent="0.25">
      <c r="A111" s="27"/>
      <c r="B111" s="9"/>
      <c r="C111" s="72" t="s">
        <v>189</v>
      </c>
      <c r="D111" s="61">
        <v>15000</v>
      </c>
      <c r="E111" s="61">
        <v>0</v>
      </c>
      <c r="F111" s="61">
        <v>0</v>
      </c>
      <c r="G111" s="61"/>
      <c r="H111" s="61"/>
      <c r="I111" s="61"/>
    </row>
    <row r="112" spans="1:9" s="24" customFormat="1" x14ac:dyDescent="0.25">
      <c r="A112" s="27"/>
      <c r="B112" s="9"/>
      <c r="C112" s="72" t="s">
        <v>190</v>
      </c>
      <c r="D112" s="61">
        <v>20000</v>
      </c>
      <c r="E112" s="61">
        <v>0</v>
      </c>
      <c r="F112" s="61">
        <v>0</v>
      </c>
      <c r="G112" s="61"/>
      <c r="H112" s="61"/>
      <c r="I112" s="61"/>
    </row>
    <row r="113" spans="1:9" s="24" customFormat="1" x14ac:dyDescent="0.25">
      <c r="A113" s="27"/>
      <c r="B113" s="9"/>
      <c r="C113" s="72" t="s">
        <v>191</v>
      </c>
      <c r="D113" s="61">
        <v>10000</v>
      </c>
      <c r="E113" s="61">
        <v>0</v>
      </c>
      <c r="F113" s="61">
        <v>0</v>
      </c>
      <c r="G113" s="61"/>
      <c r="H113" s="61"/>
      <c r="I113" s="61"/>
    </row>
    <row r="114" spans="1:9" s="24" customFormat="1" x14ac:dyDescent="0.25">
      <c r="A114" s="27"/>
      <c r="B114" s="9"/>
      <c r="C114" s="72" t="s">
        <v>192</v>
      </c>
      <c r="D114" s="61">
        <v>10000</v>
      </c>
      <c r="E114" s="61">
        <v>0</v>
      </c>
      <c r="F114" s="61">
        <v>0</v>
      </c>
      <c r="G114" s="61"/>
      <c r="H114" s="61"/>
      <c r="I114" s="61"/>
    </row>
    <row r="115" spans="1:9" s="24" customFormat="1" x14ac:dyDescent="0.25">
      <c r="A115" s="27"/>
      <c r="B115" s="9"/>
      <c r="C115" s="72" t="s">
        <v>193</v>
      </c>
      <c r="D115" s="61">
        <v>60000</v>
      </c>
      <c r="E115" s="2">
        <v>0</v>
      </c>
      <c r="F115" s="2">
        <v>0</v>
      </c>
      <c r="G115" s="61"/>
      <c r="H115" s="2"/>
      <c r="I115" s="2"/>
    </row>
    <row r="116" spans="1:9" s="24" customFormat="1" x14ac:dyDescent="0.25">
      <c r="A116" s="134"/>
      <c r="B116" s="9"/>
      <c r="C116" s="4" t="s">
        <v>265</v>
      </c>
      <c r="D116" s="2">
        <v>13000</v>
      </c>
      <c r="E116" s="2">
        <v>13000</v>
      </c>
      <c r="F116" s="2">
        <v>13000</v>
      </c>
      <c r="G116" s="2"/>
      <c r="H116" s="2"/>
      <c r="I116" s="2"/>
    </row>
    <row r="117" spans="1:9" s="24" customFormat="1" x14ac:dyDescent="0.25">
      <c r="A117" s="187" t="s">
        <v>16</v>
      </c>
      <c r="B117" s="188"/>
      <c r="C117" s="189"/>
      <c r="D117" s="17">
        <f>SUM(D118:D124)+D125+D128+D129+D130+D131+D132+D133+D134</f>
        <v>4952225.5</v>
      </c>
      <c r="E117" s="17">
        <f t="shared" ref="E117:F117" si="16">SUM(E118:E124)+E125+E128+E129+E130+E131+E132+E133+E134</f>
        <v>2585538.5</v>
      </c>
      <c r="F117" s="17">
        <f t="shared" si="16"/>
        <v>2587989</v>
      </c>
      <c r="G117" s="17"/>
      <c r="H117" s="17"/>
      <c r="I117" s="17"/>
    </row>
    <row r="118" spans="1:9" s="35" customFormat="1" x14ac:dyDescent="0.25">
      <c r="A118" s="147"/>
      <c r="B118" s="50" t="s">
        <v>134</v>
      </c>
      <c r="C118" s="37" t="s">
        <v>45</v>
      </c>
      <c r="D118" s="36">
        <v>848587.5</v>
      </c>
      <c r="E118" s="36">
        <v>848587.5</v>
      </c>
      <c r="F118" s="36">
        <v>848587.5</v>
      </c>
      <c r="G118" s="36"/>
      <c r="H118" s="36"/>
      <c r="I118" s="36"/>
    </row>
    <row r="119" spans="1:9" s="35" customFormat="1" x14ac:dyDescent="0.25">
      <c r="A119" s="147"/>
      <c r="B119" s="50" t="s">
        <v>135</v>
      </c>
      <c r="C119" s="37" t="s">
        <v>46</v>
      </c>
      <c r="D119" s="36">
        <v>202377</v>
      </c>
      <c r="E119" s="36">
        <v>186560</v>
      </c>
      <c r="F119" s="36">
        <v>186560</v>
      </c>
      <c r="G119" s="36"/>
      <c r="H119" s="36"/>
      <c r="I119" s="36"/>
    </row>
    <row r="120" spans="1:9" s="35" customFormat="1" ht="31.5" customHeight="1" x14ac:dyDescent="0.25">
      <c r="A120" s="145"/>
      <c r="B120" s="50" t="s">
        <v>136</v>
      </c>
      <c r="C120" s="37" t="s">
        <v>137</v>
      </c>
      <c r="D120" s="36">
        <v>5157</v>
      </c>
      <c r="E120" s="36">
        <v>6657</v>
      </c>
      <c r="F120" s="36">
        <v>6657</v>
      </c>
      <c r="G120" s="36"/>
      <c r="H120" s="36"/>
      <c r="I120" s="36"/>
    </row>
    <row r="121" spans="1:9" s="35" customFormat="1" x14ac:dyDescent="0.25">
      <c r="A121" s="147"/>
      <c r="B121" s="50" t="s">
        <v>138</v>
      </c>
      <c r="C121" s="37" t="s">
        <v>47</v>
      </c>
      <c r="D121" s="36">
        <v>3000</v>
      </c>
      <c r="E121" s="36">
        <v>3000</v>
      </c>
      <c r="F121" s="36">
        <v>3000</v>
      </c>
      <c r="G121" s="36"/>
      <c r="H121" s="36"/>
      <c r="I121" s="36"/>
    </row>
    <row r="122" spans="1:9" s="35" customFormat="1" x14ac:dyDescent="0.25">
      <c r="A122" s="147"/>
      <c r="B122" s="50" t="s">
        <v>139</v>
      </c>
      <c r="C122" s="37" t="s">
        <v>140</v>
      </c>
      <c r="D122" s="36">
        <v>1059022</v>
      </c>
      <c r="E122" s="36">
        <v>540734</v>
      </c>
      <c r="F122" s="36">
        <v>543184.5</v>
      </c>
      <c r="G122" s="36"/>
      <c r="H122" s="36"/>
      <c r="I122" s="36"/>
    </row>
    <row r="123" spans="1:9" s="35" customFormat="1" x14ac:dyDescent="0.25">
      <c r="A123" s="147"/>
      <c r="B123" s="50" t="s">
        <v>110</v>
      </c>
      <c r="C123" s="37" t="s">
        <v>59</v>
      </c>
      <c r="D123" s="36">
        <v>211237</v>
      </c>
      <c r="E123" s="36">
        <v>0</v>
      </c>
      <c r="F123" s="36">
        <v>0</v>
      </c>
      <c r="G123" s="36"/>
      <c r="H123" s="36"/>
      <c r="I123" s="36"/>
    </row>
    <row r="124" spans="1:9" s="35" customFormat="1" ht="31.5" x14ac:dyDescent="0.25">
      <c r="A124" s="147"/>
      <c r="B124" s="50" t="s">
        <v>141</v>
      </c>
      <c r="C124" s="37" t="s">
        <v>88</v>
      </c>
      <c r="D124" s="36">
        <v>78360</v>
      </c>
      <c r="E124" s="36">
        <v>0</v>
      </c>
      <c r="F124" s="36">
        <v>0</v>
      </c>
      <c r="G124" s="36"/>
      <c r="H124" s="36"/>
      <c r="I124" s="36"/>
    </row>
    <row r="125" spans="1:9" s="35" customFormat="1" x14ac:dyDescent="0.25">
      <c r="A125" s="133"/>
      <c r="B125" s="50"/>
      <c r="C125" s="37" t="s">
        <v>201</v>
      </c>
      <c r="D125" s="36">
        <f>D126+D127</f>
        <v>65000</v>
      </c>
      <c r="E125" s="36"/>
      <c r="F125" s="36"/>
      <c r="G125" s="36"/>
      <c r="H125" s="36"/>
      <c r="I125" s="36"/>
    </row>
    <row r="126" spans="1:9" s="35" customFormat="1" x14ac:dyDescent="0.25">
      <c r="A126" s="133"/>
      <c r="B126" s="50"/>
      <c r="C126" s="74" t="s">
        <v>194</v>
      </c>
      <c r="D126" s="67">
        <v>60000</v>
      </c>
      <c r="E126" s="36"/>
      <c r="F126" s="36"/>
      <c r="G126" s="67"/>
      <c r="H126" s="36"/>
      <c r="I126" s="36"/>
    </row>
    <row r="127" spans="1:9" s="35" customFormat="1" x14ac:dyDescent="0.25">
      <c r="A127" s="133"/>
      <c r="B127" s="50"/>
      <c r="C127" s="74" t="s">
        <v>195</v>
      </c>
      <c r="D127" s="67">
        <v>5000</v>
      </c>
      <c r="E127" s="36"/>
      <c r="F127" s="36"/>
      <c r="G127" s="67"/>
      <c r="H127" s="36"/>
      <c r="I127" s="36"/>
    </row>
    <row r="128" spans="1:9" s="35" customFormat="1" x14ac:dyDescent="0.25">
      <c r="A128" s="133"/>
      <c r="B128" s="50"/>
      <c r="C128" s="37" t="s">
        <v>196</v>
      </c>
      <c r="D128" s="36">
        <v>1053455</v>
      </c>
      <c r="E128" s="36"/>
      <c r="F128" s="36"/>
      <c r="G128" s="36"/>
      <c r="H128" s="36"/>
      <c r="I128" s="36"/>
    </row>
    <row r="129" spans="1:10" s="35" customFormat="1" x14ac:dyDescent="0.25">
      <c r="A129" s="133"/>
      <c r="B129" s="50"/>
      <c r="C129" s="30" t="s">
        <v>197</v>
      </c>
      <c r="D129" s="36">
        <v>15000</v>
      </c>
      <c r="E129" s="36"/>
      <c r="F129" s="36"/>
      <c r="G129" s="36"/>
      <c r="H129" s="36"/>
      <c r="I129" s="36"/>
    </row>
    <row r="130" spans="1:10" s="35" customFormat="1" x14ac:dyDescent="0.25">
      <c r="A130" s="133"/>
      <c r="B130" s="50"/>
      <c r="C130" s="37" t="s">
        <v>198</v>
      </c>
      <c r="D130" s="36">
        <v>160000</v>
      </c>
      <c r="E130" s="36"/>
      <c r="F130" s="36"/>
      <c r="G130" s="36"/>
      <c r="H130" s="36"/>
      <c r="I130" s="36"/>
    </row>
    <row r="131" spans="1:10" s="35" customFormat="1" x14ac:dyDescent="0.25">
      <c r="A131" s="133"/>
      <c r="B131" s="50"/>
      <c r="C131" s="37" t="s">
        <v>199</v>
      </c>
      <c r="D131" s="36">
        <v>64955</v>
      </c>
      <c r="E131" s="36"/>
      <c r="F131" s="36"/>
      <c r="G131" s="36"/>
      <c r="H131" s="36"/>
      <c r="I131" s="36"/>
    </row>
    <row r="132" spans="1:10" s="35" customFormat="1" x14ac:dyDescent="0.25">
      <c r="A132" s="133"/>
      <c r="B132" s="50"/>
      <c r="C132" s="37" t="s">
        <v>200</v>
      </c>
      <c r="D132" s="36">
        <v>136075</v>
      </c>
      <c r="E132" s="36"/>
      <c r="F132" s="36"/>
      <c r="G132" s="36"/>
      <c r="H132" s="36"/>
      <c r="I132" s="36"/>
    </row>
    <row r="133" spans="1:10" s="35" customFormat="1" x14ac:dyDescent="0.25">
      <c r="A133" s="147"/>
      <c r="B133" s="50"/>
      <c r="C133" s="37" t="s">
        <v>250</v>
      </c>
      <c r="D133" s="36">
        <v>1000000</v>
      </c>
      <c r="E133" s="36">
        <v>1000000</v>
      </c>
      <c r="F133" s="36">
        <v>1000000</v>
      </c>
      <c r="G133" s="36"/>
      <c r="H133" s="36"/>
      <c r="I133" s="36"/>
    </row>
    <row r="134" spans="1:10" s="35" customFormat="1" ht="31.5" x14ac:dyDescent="0.25">
      <c r="A134" s="147"/>
      <c r="B134" s="50"/>
      <c r="C134" s="34" t="s">
        <v>266</v>
      </c>
      <c r="D134" s="36">
        <v>50000</v>
      </c>
      <c r="E134" s="36"/>
      <c r="F134" s="36"/>
      <c r="G134" s="36"/>
      <c r="H134" s="36"/>
      <c r="I134" s="36"/>
    </row>
    <row r="135" spans="1:10" s="35" customFormat="1" x14ac:dyDescent="0.25">
      <c r="A135" s="193" t="s">
        <v>223</v>
      </c>
      <c r="B135" s="194"/>
      <c r="C135" s="195"/>
      <c r="D135" s="77">
        <f>D136+D137</f>
        <v>231885</v>
      </c>
      <c r="E135" s="77">
        <f t="shared" ref="E135:F135" si="17">E136+E137</f>
        <v>231885</v>
      </c>
      <c r="F135" s="77">
        <f t="shared" si="17"/>
        <v>2922753.8597999997</v>
      </c>
      <c r="G135" s="77"/>
      <c r="H135" s="132"/>
      <c r="I135" s="132"/>
    </row>
    <row r="136" spans="1:10" s="35" customFormat="1" x14ac:dyDescent="0.25">
      <c r="A136" s="28"/>
      <c r="B136" s="136" t="s">
        <v>286</v>
      </c>
      <c r="C136" s="37" t="s">
        <v>48</v>
      </c>
      <c r="D136" s="36">
        <v>231885</v>
      </c>
      <c r="E136" s="36">
        <v>231885</v>
      </c>
      <c r="F136" s="36">
        <v>231885</v>
      </c>
      <c r="G136" s="36"/>
      <c r="H136" s="36"/>
      <c r="I136" s="36"/>
    </row>
    <row r="137" spans="1:10" s="35" customFormat="1" x14ac:dyDescent="0.25">
      <c r="A137" s="28"/>
      <c r="B137" s="28" t="s">
        <v>257</v>
      </c>
      <c r="C137" s="78" t="s">
        <v>287</v>
      </c>
      <c r="D137" s="100">
        <v>0</v>
      </c>
      <c r="E137" s="100">
        <v>0</v>
      </c>
      <c r="F137" s="100">
        <v>2690868.8597999997</v>
      </c>
      <c r="G137" s="100"/>
      <c r="H137" s="100"/>
      <c r="I137" s="100"/>
    </row>
    <row r="138" spans="1:10" s="24" customFormat="1" x14ac:dyDescent="0.25">
      <c r="A138" s="187" t="s">
        <v>14</v>
      </c>
      <c r="B138" s="188"/>
      <c r="C138" s="189"/>
      <c r="D138" s="17">
        <f>D139+D140+D141+D142+D143+D144+D145</f>
        <v>4169650</v>
      </c>
      <c r="E138" s="17">
        <f t="shared" ref="E138:F138" si="18">E139+E140+E141+E142+E143+E144+E145</f>
        <v>1500000</v>
      </c>
      <c r="F138" s="17">
        <f t="shared" si="18"/>
        <v>1500000</v>
      </c>
      <c r="G138" s="17"/>
      <c r="H138" s="17"/>
      <c r="I138" s="17"/>
    </row>
    <row r="139" spans="1:10" s="24" customFormat="1" x14ac:dyDescent="0.25">
      <c r="A139" s="27"/>
      <c r="B139" s="9" t="s">
        <v>142</v>
      </c>
      <c r="C139" s="4" t="s">
        <v>50</v>
      </c>
      <c r="D139" s="29">
        <f>1550000-50000</f>
        <v>1500000</v>
      </c>
      <c r="E139" s="29">
        <f>1550000-50000</f>
        <v>1500000</v>
      </c>
      <c r="F139" s="29">
        <f>1550000-50000</f>
        <v>1500000</v>
      </c>
      <c r="G139" s="29"/>
      <c r="H139" s="29"/>
      <c r="I139" s="29"/>
      <c r="J139" s="112"/>
    </row>
    <row r="140" spans="1:10" s="24" customFormat="1" x14ac:dyDescent="0.25">
      <c r="A140" s="27"/>
      <c r="B140" s="9"/>
      <c r="C140" s="25" t="s">
        <v>202</v>
      </c>
      <c r="D140" s="29">
        <v>332000</v>
      </c>
      <c r="E140" s="29"/>
      <c r="F140" s="29"/>
      <c r="G140" s="29"/>
      <c r="H140" s="29"/>
      <c r="I140" s="29"/>
    </row>
    <row r="141" spans="1:10" s="24" customFormat="1" x14ac:dyDescent="0.25">
      <c r="A141" s="27"/>
      <c r="B141" s="9"/>
      <c r="C141" s="25" t="s">
        <v>203</v>
      </c>
      <c r="D141" s="29">
        <v>120000</v>
      </c>
      <c r="E141" s="29"/>
      <c r="F141" s="29"/>
      <c r="G141" s="29"/>
      <c r="H141" s="29"/>
      <c r="I141" s="29"/>
    </row>
    <row r="142" spans="1:10" s="24" customFormat="1" x14ac:dyDescent="0.25">
      <c r="A142" s="134"/>
      <c r="B142" s="9"/>
      <c r="C142" s="102" t="s">
        <v>158</v>
      </c>
      <c r="D142" s="29">
        <v>800000</v>
      </c>
      <c r="E142" s="29"/>
      <c r="F142" s="29"/>
      <c r="G142" s="29"/>
      <c r="H142" s="29"/>
      <c r="I142" s="29"/>
    </row>
    <row r="143" spans="1:10" s="24" customFormat="1" x14ac:dyDescent="0.25">
      <c r="A143" s="134"/>
      <c r="B143" s="9"/>
      <c r="C143" s="107" t="s">
        <v>267</v>
      </c>
      <c r="D143" s="29">
        <v>900000</v>
      </c>
      <c r="E143" s="29"/>
      <c r="F143" s="29"/>
      <c r="G143" s="29"/>
      <c r="H143" s="29"/>
      <c r="I143" s="29"/>
    </row>
    <row r="144" spans="1:10" s="24" customFormat="1" ht="31.5" x14ac:dyDescent="0.25">
      <c r="A144" s="27"/>
      <c r="B144" s="9"/>
      <c r="C144" s="108" t="s">
        <v>268</v>
      </c>
      <c r="D144" s="29">
        <v>425699</v>
      </c>
      <c r="E144" s="29">
        <v>0</v>
      </c>
      <c r="F144" s="29">
        <v>0</v>
      </c>
      <c r="G144" s="29"/>
      <c r="H144" s="29"/>
      <c r="I144" s="29"/>
    </row>
    <row r="145" spans="1:9" s="24" customFormat="1" x14ac:dyDescent="0.25">
      <c r="A145" s="27"/>
      <c r="B145" s="9"/>
      <c r="C145" s="109" t="s">
        <v>269</v>
      </c>
      <c r="D145" s="29">
        <v>91951</v>
      </c>
      <c r="E145" s="29">
        <v>0</v>
      </c>
      <c r="F145" s="29">
        <v>0</v>
      </c>
      <c r="G145" s="29"/>
      <c r="H145" s="29"/>
      <c r="I145" s="29"/>
    </row>
    <row r="146" spans="1:9" s="24" customFormat="1" x14ac:dyDescent="0.25">
      <c r="A146" s="187" t="s">
        <v>15</v>
      </c>
      <c r="B146" s="188"/>
      <c r="C146" s="189"/>
      <c r="D146" s="17">
        <f>SUM(D147:D154)+D155+D167+D171+D172+D173</f>
        <v>6706898</v>
      </c>
      <c r="E146" s="17">
        <f>SUM(E147:E154)+E155+E167+E171+E172+E173</f>
        <v>4421583</v>
      </c>
      <c r="F146" s="17">
        <f>SUM(F147:F154)+F155+F167+F171+F172+F173</f>
        <v>5850962</v>
      </c>
      <c r="G146" s="17"/>
      <c r="H146" s="17"/>
      <c r="I146" s="17"/>
    </row>
    <row r="147" spans="1:9" s="24" customFormat="1" x14ac:dyDescent="0.25">
      <c r="A147" s="27"/>
      <c r="B147" s="9" t="s">
        <v>143</v>
      </c>
      <c r="C147" s="38" t="s">
        <v>144</v>
      </c>
      <c r="D147" s="2">
        <v>758250</v>
      </c>
      <c r="E147" s="2">
        <v>758250</v>
      </c>
      <c r="F147" s="2">
        <v>758250</v>
      </c>
      <c r="G147" s="2"/>
      <c r="H147" s="2"/>
      <c r="I147" s="2"/>
    </row>
    <row r="148" spans="1:9" s="24" customFormat="1" x14ac:dyDescent="0.25">
      <c r="A148" s="27"/>
      <c r="B148" s="9" t="s">
        <v>145</v>
      </c>
      <c r="C148" s="38" t="s">
        <v>51</v>
      </c>
      <c r="D148" s="2">
        <v>513277</v>
      </c>
      <c r="E148" s="2">
        <v>513277</v>
      </c>
      <c r="F148" s="2">
        <v>513277</v>
      </c>
      <c r="G148" s="2"/>
      <c r="H148" s="2"/>
      <c r="I148" s="2"/>
    </row>
    <row r="149" spans="1:9" s="24" customFormat="1" x14ac:dyDescent="0.25">
      <c r="A149" s="27"/>
      <c r="B149" s="9" t="s">
        <v>146</v>
      </c>
      <c r="C149" s="38" t="s">
        <v>147</v>
      </c>
      <c r="D149" s="2">
        <v>270621</v>
      </c>
      <c r="E149" s="2">
        <v>270621</v>
      </c>
      <c r="F149" s="2">
        <v>200000</v>
      </c>
      <c r="G149" s="2"/>
      <c r="H149" s="2"/>
      <c r="I149" s="2"/>
    </row>
    <row r="150" spans="1:9" s="24" customFormat="1" x14ac:dyDescent="0.25">
      <c r="A150" s="27"/>
      <c r="B150" s="9" t="s">
        <v>148</v>
      </c>
      <c r="C150" s="38" t="s">
        <v>149</v>
      </c>
      <c r="D150" s="2">
        <v>700000</v>
      </c>
      <c r="E150" s="2">
        <v>700000</v>
      </c>
      <c r="F150" s="2">
        <v>700000</v>
      </c>
      <c r="G150" s="2"/>
      <c r="H150" s="2"/>
      <c r="I150" s="2"/>
    </row>
    <row r="151" spans="1:9" s="24" customFormat="1" x14ac:dyDescent="0.25">
      <c r="A151" s="27"/>
      <c r="B151" s="9" t="s">
        <v>150</v>
      </c>
      <c r="C151" s="38" t="s">
        <v>52</v>
      </c>
      <c r="D151" s="2">
        <v>500000</v>
      </c>
      <c r="E151" s="2">
        <v>500000</v>
      </c>
      <c r="F151" s="2">
        <v>500000</v>
      </c>
      <c r="G151" s="2"/>
      <c r="H151" s="2"/>
      <c r="I151" s="2"/>
    </row>
    <row r="152" spans="1:9" s="24" customFormat="1" x14ac:dyDescent="0.25">
      <c r="A152" s="27"/>
      <c r="B152" s="9" t="s">
        <v>151</v>
      </c>
      <c r="C152" s="38" t="s">
        <v>152</v>
      </c>
      <c r="D152" s="2">
        <v>1000000</v>
      </c>
      <c r="E152" s="29">
        <v>0</v>
      </c>
      <c r="F152" s="29">
        <v>500000</v>
      </c>
      <c r="G152" s="29"/>
      <c r="H152" s="29"/>
      <c r="I152" s="29"/>
    </row>
    <row r="153" spans="1:9" s="24" customFormat="1" x14ac:dyDescent="0.25">
      <c r="A153" s="27"/>
      <c r="B153" s="9" t="s">
        <v>153</v>
      </c>
      <c r="C153" s="39" t="s">
        <v>53</v>
      </c>
      <c r="D153" s="5">
        <v>394750</v>
      </c>
      <c r="E153" s="137">
        <v>789435</v>
      </c>
      <c r="F153" s="137">
        <v>789435</v>
      </c>
      <c r="G153" s="137"/>
      <c r="H153" s="137"/>
      <c r="I153" s="137"/>
    </row>
    <row r="154" spans="1:9" s="24" customFormat="1" x14ac:dyDescent="0.25">
      <c r="A154" s="27"/>
      <c r="B154" s="9" t="s">
        <v>154</v>
      </c>
      <c r="C154" s="40" t="s">
        <v>155</v>
      </c>
      <c r="D154" s="5">
        <v>500000</v>
      </c>
      <c r="E154" s="5">
        <v>0</v>
      </c>
      <c r="F154" s="5">
        <v>0</v>
      </c>
      <c r="G154" s="5"/>
      <c r="H154" s="5"/>
      <c r="I154" s="5"/>
    </row>
    <row r="155" spans="1:9" s="24" customFormat="1" ht="31.5" x14ac:dyDescent="0.25">
      <c r="A155" s="134"/>
      <c r="B155" s="9"/>
      <c r="C155" s="38" t="s">
        <v>248</v>
      </c>
      <c r="D155" s="2">
        <f>280000+D160</f>
        <v>820000</v>
      </c>
      <c r="E155" s="2">
        <f>E160</f>
        <v>140000</v>
      </c>
      <c r="F155" s="2">
        <f>F160</f>
        <v>140000</v>
      </c>
      <c r="G155" s="2"/>
      <c r="H155" s="2"/>
      <c r="I155" s="2"/>
    </row>
    <row r="156" spans="1:9" s="24" customFormat="1" x14ac:dyDescent="0.25">
      <c r="A156" s="134"/>
      <c r="B156" s="9"/>
      <c r="C156" s="75" t="s">
        <v>205</v>
      </c>
      <c r="D156" s="61">
        <v>60000</v>
      </c>
      <c r="E156" s="5"/>
      <c r="F156" s="5"/>
      <c r="G156" s="61"/>
      <c r="H156" s="5"/>
      <c r="I156" s="5"/>
    </row>
    <row r="157" spans="1:9" s="24" customFormat="1" x14ac:dyDescent="0.25">
      <c r="A157" s="134"/>
      <c r="B157" s="9"/>
      <c r="C157" s="75" t="s">
        <v>206</v>
      </c>
      <c r="D157" s="61">
        <v>180000</v>
      </c>
      <c r="E157" s="5"/>
      <c r="F157" s="5"/>
      <c r="G157" s="61"/>
      <c r="H157" s="5"/>
      <c r="I157" s="5"/>
    </row>
    <row r="158" spans="1:9" s="24" customFormat="1" x14ac:dyDescent="0.25">
      <c r="A158" s="134"/>
      <c r="B158" s="9"/>
      <c r="C158" s="75" t="s">
        <v>207</v>
      </c>
      <c r="D158" s="61">
        <v>20000</v>
      </c>
      <c r="E158" s="5"/>
      <c r="F158" s="5"/>
      <c r="G158" s="61"/>
      <c r="H158" s="5"/>
      <c r="I158" s="5"/>
    </row>
    <row r="159" spans="1:9" s="24" customFormat="1" x14ac:dyDescent="0.25">
      <c r="A159" s="134"/>
      <c r="B159" s="9"/>
      <c r="C159" s="75" t="s">
        <v>208</v>
      </c>
      <c r="D159" s="61">
        <v>20000</v>
      </c>
      <c r="E159" s="5"/>
      <c r="F159" s="5"/>
      <c r="G159" s="61"/>
      <c r="H159" s="5"/>
      <c r="I159" s="5"/>
    </row>
    <row r="160" spans="1:9" s="24" customFormat="1" x14ac:dyDescent="0.25">
      <c r="A160" s="134"/>
      <c r="B160" s="9"/>
      <c r="C160" s="98" t="s">
        <v>209</v>
      </c>
      <c r="D160" s="2">
        <f>D161+D162+D163+D164+D165+D166</f>
        <v>540000</v>
      </c>
      <c r="E160" s="2">
        <f t="shared" ref="E160:F160" si="19">E161+E162+E163+E164+E165+E166</f>
        <v>140000</v>
      </c>
      <c r="F160" s="2">
        <f t="shared" si="19"/>
        <v>140000</v>
      </c>
      <c r="G160" s="2"/>
      <c r="H160" s="2"/>
      <c r="I160" s="2"/>
    </row>
    <row r="161" spans="1:9" s="24" customFormat="1" x14ac:dyDescent="0.25">
      <c r="A161" s="134"/>
      <c r="B161" s="9"/>
      <c r="C161" s="75" t="s">
        <v>210</v>
      </c>
      <c r="D161" s="61">
        <v>100000</v>
      </c>
      <c r="E161" s="137"/>
      <c r="F161" s="137"/>
      <c r="G161" s="68"/>
      <c r="H161" s="137"/>
      <c r="I161" s="137"/>
    </row>
    <row r="162" spans="1:9" s="24" customFormat="1" x14ac:dyDescent="0.25">
      <c r="A162" s="134"/>
      <c r="B162" s="9"/>
      <c r="C162" s="75" t="s">
        <v>211</v>
      </c>
      <c r="D162" s="61">
        <v>140000</v>
      </c>
      <c r="E162" s="29">
        <v>140000</v>
      </c>
      <c r="F162" s="29">
        <v>140000</v>
      </c>
      <c r="G162" s="68"/>
      <c r="H162" s="29"/>
      <c r="I162" s="29"/>
    </row>
    <row r="163" spans="1:9" s="24" customFormat="1" ht="31.5" x14ac:dyDescent="0.25">
      <c r="A163" s="134"/>
      <c r="B163" s="9"/>
      <c r="C163" s="75" t="s">
        <v>212</v>
      </c>
      <c r="D163" s="61">
        <v>120000</v>
      </c>
      <c r="E163" s="137"/>
      <c r="F163" s="137"/>
      <c r="G163" s="68"/>
      <c r="H163" s="137"/>
      <c r="I163" s="137"/>
    </row>
    <row r="164" spans="1:9" s="24" customFormat="1" x14ac:dyDescent="0.25">
      <c r="A164" s="134"/>
      <c r="B164" s="9"/>
      <c r="C164" s="75" t="s">
        <v>213</v>
      </c>
      <c r="D164" s="61">
        <v>100000</v>
      </c>
      <c r="E164" s="137"/>
      <c r="F164" s="137"/>
      <c r="G164" s="68"/>
      <c r="H164" s="137"/>
      <c r="I164" s="137"/>
    </row>
    <row r="165" spans="1:9" s="24" customFormat="1" x14ac:dyDescent="0.25">
      <c r="A165" s="134"/>
      <c r="B165" s="9"/>
      <c r="C165" s="75" t="s">
        <v>214</v>
      </c>
      <c r="D165" s="61">
        <v>60000</v>
      </c>
      <c r="E165" s="137"/>
      <c r="F165" s="137"/>
      <c r="G165" s="68"/>
      <c r="H165" s="137"/>
      <c r="I165" s="137"/>
    </row>
    <row r="166" spans="1:9" s="24" customFormat="1" x14ac:dyDescent="0.25">
      <c r="A166" s="134"/>
      <c r="B166" s="9"/>
      <c r="C166" s="75" t="s">
        <v>215</v>
      </c>
      <c r="D166" s="61">
        <v>20000</v>
      </c>
      <c r="E166" s="137"/>
      <c r="F166" s="137"/>
      <c r="G166" s="68"/>
      <c r="H166" s="137"/>
      <c r="I166" s="137"/>
    </row>
    <row r="167" spans="1:9" s="24" customFormat="1" x14ac:dyDescent="0.25">
      <c r="A167" s="134"/>
      <c r="B167" s="9"/>
      <c r="C167" s="38" t="s">
        <v>216</v>
      </c>
      <c r="D167" s="2">
        <f>D168+D169+D170</f>
        <v>1000000</v>
      </c>
      <c r="E167" s="29">
        <v>0</v>
      </c>
      <c r="F167" s="29">
        <v>500000</v>
      </c>
      <c r="G167" s="29"/>
      <c r="H167" s="29"/>
      <c r="I167" s="29"/>
    </row>
    <row r="168" spans="1:9" s="24" customFormat="1" x14ac:dyDescent="0.25">
      <c r="A168" s="134"/>
      <c r="B168" s="9"/>
      <c r="C168" s="75" t="s">
        <v>217</v>
      </c>
      <c r="D168" s="61">
        <v>500000</v>
      </c>
      <c r="E168" s="137"/>
      <c r="F168" s="137"/>
      <c r="G168" s="68"/>
      <c r="H168" s="137"/>
      <c r="I168" s="137"/>
    </row>
    <row r="169" spans="1:9" s="24" customFormat="1" x14ac:dyDescent="0.25">
      <c r="A169" s="134"/>
      <c r="B169" s="9"/>
      <c r="C169" s="75" t="s">
        <v>218</v>
      </c>
      <c r="D169" s="61">
        <v>450000</v>
      </c>
      <c r="E169" s="137"/>
      <c r="F169" s="137"/>
      <c r="G169" s="68"/>
      <c r="H169" s="137"/>
      <c r="I169" s="137"/>
    </row>
    <row r="170" spans="1:9" s="24" customFormat="1" x14ac:dyDescent="0.25">
      <c r="A170" s="134"/>
      <c r="B170" s="9"/>
      <c r="C170" s="75" t="s">
        <v>219</v>
      </c>
      <c r="D170" s="61">
        <v>50000</v>
      </c>
      <c r="E170" s="137"/>
      <c r="F170" s="137"/>
      <c r="G170" s="68"/>
      <c r="H170" s="137"/>
      <c r="I170" s="137"/>
    </row>
    <row r="171" spans="1:9" s="24" customFormat="1" x14ac:dyDescent="0.25">
      <c r="A171" s="27"/>
      <c r="B171" s="9"/>
      <c r="C171" s="32" t="s">
        <v>270</v>
      </c>
      <c r="D171" s="29">
        <v>250000</v>
      </c>
      <c r="E171" s="29">
        <v>250000</v>
      </c>
      <c r="F171" s="29">
        <v>250000</v>
      </c>
      <c r="G171" s="29"/>
      <c r="H171" s="29"/>
      <c r="I171" s="29"/>
    </row>
    <row r="172" spans="1:9" s="24" customFormat="1" x14ac:dyDescent="0.25">
      <c r="A172" s="27"/>
      <c r="B172" s="9"/>
      <c r="C172" s="32" t="s">
        <v>271</v>
      </c>
      <c r="D172" s="29">
        <v>0</v>
      </c>
      <c r="E172" s="29">
        <v>500000</v>
      </c>
      <c r="F172" s="29">
        <v>500000</v>
      </c>
      <c r="G172" s="29"/>
      <c r="H172" s="29"/>
      <c r="I172" s="29"/>
    </row>
    <row r="173" spans="1:9" s="24" customFormat="1" x14ac:dyDescent="0.25">
      <c r="A173" s="27"/>
      <c r="B173" s="9"/>
      <c r="C173" s="32" t="s">
        <v>272</v>
      </c>
      <c r="D173" s="24">
        <v>0</v>
      </c>
      <c r="E173" s="29">
        <v>0</v>
      </c>
      <c r="F173" s="29">
        <v>500000</v>
      </c>
      <c r="H173" s="29"/>
      <c r="I173" s="29"/>
    </row>
    <row r="174" spans="1:9" s="24" customFormat="1" x14ac:dyDescent="0.25">
      <c r="A174" s="193" t="s">
        <v>224</v>
      </c>
      <c r="B174" s="194"/>
      <c r="C174" s="195"/>
      <c r="D174" s="77">
        <f>D175</f>
        <v>308975</v>
      </c>
      <c r="E174" s="77">
        <f t="shared" ref="E174:F174" si="20">E175</f>
        <v>308975</v>
      </c>
      <c r="F174" s="77">
        <f t="shared" si="20"/>
        <v>308975</v>
      </c>
      <c r="G174" s="132"/>
      <c r="H174" s="132"/>
      <c r="I174" s="132"/>
    </row>
    <row r="175" spans="1:9" s="24" customFormat="1" ht="31.5" x14ac:dyDescent="0.25">
      <c r="A175" s="80"/>
      <c r="B175" s="80" t="s">
        <v>274</v>
      </c>
      <c r="C175" s="81" t="s">
        <v>225</v>
      </c>
      <c r="D175" s="82">
        <v>308975</v>
      </c>
      <c r="E175" s="82">
        <v>308975</v>
      </c>
      <c r="F175" s="82">
        <v>308975</v>
      </c>
      <c r="G175" s="82"/>
      <c r="H175" s="82"/>
      <c r="I175" s="82"/>
    </row>
    <row r="176" spans="1:9" s="24" customFormat="1" x14ac:dyDescent="0.25">
      <c r="A176" s="190" t="s">
        <v>226</v>
      </c>
      <c r="B176" s="191"/>
      <c r="C176" s="192"/>
      <c r="D176" s="149">
        <f>D177+D178+D179+D180+D181</f>
        <v>93700</v>
      </c>
      <c r="E176" s="149">
        <f t="shared" ref="E176:F176" si="21">E177+E178+E179+E180+E181</f>
        <v>6000</v>
      </c>
      <c r="F176" s="149">
        <f t="shared" si="21"/>
        <v>433843</v>
      </c>
      <c r="G176" s="82"/>
      <c r="H176" s="82"/>
      <c r="I176" s="82"/>
    </row>
    <row r="177" spans="1:9" s="24" customFormat="1" x14ac:dyDescent="0.25">
      <c r="A177" s="83"/>
      <c r="B177" s="143" t="s">
        <v>262</v>
      </c>
      <c r="C177" s="84" t="s">
        <v>227</v>
      </c>
      <c r="D177" s="85">
        <v>27700</v>
      </c>
      <c r="E177" s="85">
        <v>0</v>
      </c>
      <c r="F177" s="85">
        <v>72000</v>
      </c>
      <c r="G177" s="82"/>
      <c r="H177" s="82"/>
      <c r="I177" s="82"/>
    </row>
    <row r="178" spans="1:9" s="24" customFormat="1" x14ac:dyDescent="0.25">
      <c r="A178" s="83"/>
      <c r="B178" s="143" t="s">
        <v>273</v>
      </c>
      <c r="C178" s="84" t="s">
        <v>228</v>
      </c>
      <c r="D178" s="85">
        <v>55000</v>
      </c>
      <c r="E178" s="85">
        <v>0</v>
      </c>
      <c r="F178" s="85">
        <v>0</v>
      </c>
      <c r="G178" s="82"/>
      <c r="H178" s="82"/>
      <c r="I178" s="82"/>
    </row>
    <row r="179" spans="1:9" s="24" customFormat="1" x14ac:dyDescent="0.25">
      <c r="A179" s="83"/>
      <c r="B179" s="143" t="s">
        <v>275</v>
      </c>
      <c r="C179" s="84" t="s">
        <v>229</v>
      </c>
      <c r="D179" s="85">
        <v>5000</v>
      </c>
      <c r="E179" s="85">
        <v>0</v>
      </c>
      <c r="F179" s="85">
        <v>0</v>
      </c>
      <c r="G179" s="82"/>
      <c r="H179" s="82"/>
      <c r="I179" s="82"/>
    </row>
    <row r="180" spans="1:9" s="24" customFormat="1" x14ac:dyDescent="0.25">
      <c r="A180" s="83"/>
      <c r="B180" s="143" t="s">
        <v>276</v>
      </c>
      <c r="C180" s="84" t="s">
        <v>230</v>
      </c>
      <c r="D180" s="85">
        <v>6000</v>
      </c>
      <c r="E180" s="85">
        <v>6000</v>
      </c>
      <c r="F180" s="85">
        <v>6000</v>
      </c>
      <c r="G180" s="82"/>
      <c r="H180" s="82"/>
      <c r="I180" s="82"/>
    </row>
    <row r="181" spans="1:9" s="24" customFormat="1" x14ac:dyDescent="0.25">
      <c r="A181" s="87"/>
      <c r="B181" s="87" t="s">
        <v>257</v>
      </c>
      <c r="C181" s="84" t="s">
        <v>294</v>
      </c>
      <c r="D181" s="85"/>
      <c r="E181" s="85"/>
      <c r="F181" s="85">
        <v>355843</v>
      </c>
      <c r="G181" s="82"/>
      <c r="H181" s="82"/>
      <c r="I181" s="82"/>
    </row>
    <row r="182" spans="1:9" s="24" customFormat="1" x14ac:dyDescent="0.25">
      <c r="A182" s="187" t="s">
        <v>11</v>
      </c>
      <c r="B182" s="188"/>
      <c r="C182" s="189"/>
      <c r="D182" s="17">
        <f>D183+D184+D185</f>
        <v>2007200</v>
      </c>
      <c r="E182" s="17">
        <f t="shared" ref="E182:F182" si="22">E183+E184+E185</f>
        <v>1994400</v>
      </c>
      <c r="F182" s="17">
        <f t="shared" si="22"/>
        <v>1994400</v>
      </c>
      <c r="G182" s="17"/>
      <c r="H182" s="17"/>
      <c r="I182" s="17"/>
    </row>
    <row r="183" spans="1:9" s="24" customFormat="1" x14ac:dyDescent="0.25">
      <c r="A183" s="27"/>
      <c r="B183" s="10" t="s">
        <v>156</v>
      </c>
      <c r="C183" s="38" t="s">
        <v>54</v>
      </c>
      <c r="D183" s="29">
        <f>224950+375050</f>
        <v>600000</v>
      </c>
      <c r="E183" s="29">
        <f>224950+375050</f>
        <v>600000</v>
      </c>
      <c r="F183" s="29">
        <f>224950+375050</f>
        <v>600000</v>
      </c>
      <c r="G183" s="29"/>
      <c r="H183" s="29"/>
      <c r="I183" s="29"/>
    </row>
    <row r="184" spans="1:9" s="24" customFormat="1" ht="31.5" x14ac:dyDescent="0.25">
      <c r="A184" s="27"/>
      <c r="B184" s="9" t="s">
        <v>157</v>
      </c>
      <c r="C184" s="31" t="s">
        <v>55</v>
      </c>
      <c r="D184" s="5">
        <v>697200</v>
      </c>
      <c r="E184" s="5">
        <v>1394400</v>
      </c>
      <c r="F184" s="5">
        <v>1394400</v>
      </c>
      <c r="G184" s="5"/>
      <c r="H184" s="5"/>
      <c r="I184" s="5"/>
    </row>
    <row r="185" spans="1:9" s="24" customFormat="1" x14ac:dyDescent="0.25">
      <c r="A185" s="134"/>
      <c r="B185" s="9"/>
      <c r="C185" s="31" t="s">
        <v>220</v>
      </c>
      <c r="D185" s="5">
        <v>710000</v>
      </c>
      <c r="E185" s="5"/>
      <c r="F185" s="5"/>
      <c r="G185" s="5"/>
      <c r="H185" s="5"/>
      <c r="I185" s="5"/>
    </row>
    <row r="186" spans="1:9" s="24" customFormat="1" x14ac:dyDescent="0.25">
      <c r="A186" s="190" t="s">
        <v>231</v>
      </c>
      <c r="B186" s="191"/>
      <c r="C186" s="192"/>
      <c r="D186" s="149">
        <f>SUM(D187:D191)</f>
        <v>165133</v>
      </c>
      <c r="E186" s="149">
        <f t="shared" ref="E186:F186" si="23">SUM(E187:E191)</f>
        <v>386339</v>
      </c>
      <c r="F186" s="149">
        <f t="shared" si="23"/>
        <v>374001.50380000001</v>
      </c>
      <c r="G186" s="149"/>
      <c r="H186" s="149"/>
      <c r="I186" s="135"/>
    </row>
    <row r="187" spans="1:9" s="24" customFormat="1" x14ac:dyDescent="0.25">
      <c r="A187" s="83"/>
      <c r="B187" s="83" t="s">
        <v>281</v>
      </c>
      <c r="C187" s="86" t="s">
        <v>232</v>
      </c>
      <c r="D187" s="82">
        <v>61949</v>
      </c>
      <c r="E187" s="82">
        <v>0</v>
      </c>
      <c r="F187" s="82">
        <v>0</v>
      </c>
      <c r="G187" s="82"/>
      <c r="H187" s="82"/>
      <c r="I187" s="82"/>
    </row>
    <row r="188" spans="1:9" s="24" customFormat="1" x14ac:dyDescent="0.25">
      <c r="A188" s="83"/>
      <c r="B188" s="83" t="s">
        <v>282</v>
      </c>
      <c r="C188" s="86" t="s">
        <v>233</v>
      </c>
      <c r="D188" s="82">
        <v>79061</v>
      </c>
      <c r="E188" s="82">
        <v>56376</v>
      </c>
      <c r="F188" s="82">
        <v>56376</v>
      </c>
      <c r="G188" s="82"/>
      <c r="H188" s="82"/>
      <c r="I188" s="82"/>
    </row>
    <row r="189" spans="1:9" s="24" customFormat="1" x14ac:dyDescent="0.25">
      <c r="A189" s="83"/>
      <c r="B189" s="83" t="s">
        <v>283</v>
      </c>
      <c r="C189" s="86" t="s">
        <v>234</v>
      </c>
      <c r="D189" s="82">
        <v>20000</v>
      </c>
      <c r="E189" s="82">
        <v>325840</v>
      </c>
      <c r="F189" s="82">
        <v>262770</v>
      </c>
      <c r="G189" s="82"/>
      <c r="H189" s="82"/>
      <c r="I189" s="82"/>
    </row>
    <row r="190" spans="1:9" s="24" customFormat="1" x14ac:dyDescent="0.25">
      <c r="A190" s="83"/>
      <c r="B190" s="83" t="s">
        <v>284</v>
      </c>
      <c r="C190" s="84" t="s">
        <v>235</v>
      </c>
      <c r="D190" s="82">
        <v>4123</v>
      </c>
      <c r="E190" s="82">
        <v>4123</v>
      </c>
      <c r="F190" s="82">
        <v>4123</v>
      </c>
      <c r="G190" s="82"/>
      <c r="H190" s="82"/>
      <c r="I190" s="82"/>
    </row>
    <row r="191" spans="1:9" s="24" customFormat="1" x14ac:dyDescent="0.25">
      <c r="A191" s="87"/>
      <c r="B191" s="87" t="s">
        <v>257</v>
      </c>
      <c r="C191" s="84" t="s">
        <v>285</v>
      </c>
      <c r="D191" s="167">
        <v>0</v>
      </c>
      <c r="E191" s="167">
        <v>0</v>
      </c>
      <c r="F191" s="167">
        <v>50732.503799999999</v>
      </c>
      <c r="G191" s="167"/>
      <c r="H191" s="167"/>
      <c r="I191" s="100"/>
    </row>
    <row r="192" spans="1:9" s="24" customFormat="1" x14ac:dyDescent="0.25">
      <c r="A192" s="190" t="s">
        <v>236</v>
      </c>
      <c r="B192" s="191"/>
      <c r="C192" s="192"/>
      <c r="D192" s="18">
        <f>SUM(D193:D199)+D200</f>
        <v>766304</v>
      </c>
      <c r="E192" s="18">
        <f t="shared" ref="E192:F192" si="24">SUM(E193:E199)+E200</f>
        <v>915315</v>
      </c>
      <c r="F192" s="18">
        <f t="shared" si="24"/>
        <v>4066665.5634000003</v>
      </c>
      <c r="G192" s="18"/>
      <c r="H192" s="18"/>
      <c r="I192" s="135"/>
    </row>
    <row r="193" spans="1:9" s="24" customFormat="1" x14ac:dyDescent="0.25">
      <c r="A193" s="83"/>
      <c r="B193" s="87" t="s">
        <v>251</v>
      </c>
      <c r="C193" s="84" t="s">
        <v>237</v>
      </c>
      <c r="D193" s="85">
        <v>63210</v>
      </c>
      <c r="E193" s="85">
        <v>63210</v>
      </c>
      <c r="F193" s="85">
        <v>15805</v>
      </c>
      <c r="G193" s="85"/>
      <c r="H193" s="85"/>
      <c r="I193" s="85"/>
    </row>
    <row r="194" spans="1:9" s="24" customFormat="1" ht="31.5" x14ac:dyDescent="0.25">
      <c r="A194" s="83"/>
      <c r="B194" s="87" t="s">
        <v>252</v>
      </c>
      <c r="C194" s="84" t="s">
        <v>238</v>
      </c>
      <c r="D194" s="85">
        <v>72600</v>
      </c>
      <c r="E194" s="85">
        <v>90145</v>
      </c>
      <c r="F194" s="85">
        <v>105875</v>
      </c>
      <c r="G194" s="85"/>
      <c r="H194" s="85"/>
      <c r="I194" s="85"/>
    </row>
    <row r="195" spans="1:9" s="24" customFormat="1" ht="31.5" x14ac:dyDescent="0.25">
      <c r="A195" s="83"/>
      <c r="B195" s="87" t="s">
        <v>253</v>
      </c>
      <c r="C195" s="84" t="s">
        <v>239</v>
      </c>
      <c r="D195" s="85">
        <v>39204</v>
      </c>
      <c r="E195" s="85">
        <v>39204</v>
      </c>
      <c r="F195" s="85">
        <v>39204</v>
      </c>
      <c r="G195" s="85"/>
      <c r="H195" s="85"/>
      <c r="I195" s="85"/>
    </row>
    <row r="196" spans="1:9" s="24" customFormat="1" x14ac:dyDescent="0.25">
      <c r="A196" s="83"/>
      <c r="B196" s="87" t="s">
        <v>254</v>
      </c>
      <c r="C196" s="84" t="s">
        <v>240</v>
      </c>
      <c r="D196" s="85">
        <v>34318</v>
      </c>
      <c r="E196" s="85">
        <v>0</v>
      </c>
      <c r="F196" s="85">
        <v>0</v>
      </c>
      <c r="G196" s="85"/>
      <c r="H196" s="85"/>
      <c r="I196" s="85"/>
    </row>
    <row r="197" spans="1:9" s="24" customFormat="1" x14ac:dyDescent="0.25">
      <c r="A197" s="87"/>
      <c r="B197" s="87" t="s">
        <v>255</v>
      </c>
      <c r="C197" s="84" t="s">
        <v>241</v>
      </c>
      <c r="D197" s="85">
        <v>96800</v>
      </c>
      <c r="E197" s="85">
        <v>430760</v>
      </c>
      <c r="F197" s="85">
        <v>1308300</v>
      </c>
      <c r="G197" s="85"/>
      <c r="H197" s="85"/>
      <c r="I197" s="85"/>
    </row>
    <row r="198" spans="1:9" s="24" customFormat="1" x14ac:dyDescent="0.25">
      <c r="A198" s="87"/>
      <c r="B198" s="87" t="s">
        <v>256</v>
      </c>
      <c r="C198" s="88" t="s">
        <v>242</v>
      </c>
      <c r="D198" s="85">
        <v>204494</v>
      </c>
      <c r="E198" s="85">
        <v>154460</v>
      </c>
      <c r="F198" s="85">
        <v>154460</v>
      </c>
      <c r="G198" s="85"/>
      <c r="H198" s="85"/>
      <c r="I198" s="85"/>
    </row>
    <row r="199" spans="1:9" s="24" customFormat="1" x14ac:dyDescent="0.25">
      <c r="A199" s="87"/>
      <c r="B199" s="87" t="s">
        <v>110</v>
      </c>
      <c r="C199" s="88" t="s">
        <v>59</v>
      </c>
      <c r="D199" s="85">
        <f>155678+100000</f>
        <v>255678</v>
      </c>
      <c r="E199" s="85">
        <v>137536</v>
      </c>
      <c r="F199" s="85">
        <v>107536</v>
      </c>
      <c r="G199" s="85"/>
      <c r="H199" s="85"/>
      <c r="I199" s="85"/>
    </row>
    <row r="200" spans="1:9" s="24" customFormat="1" x14ac:dyDescent="0.25">
      <c r="A200" s="87"/>
      <c r="B200" s="87" t="s">
        <v>257</v>
      </c>
      <c r="C200" s="88" t="s">
        <v>246</v>
      </c>
      <c r="D200" s="100">
        <v>0</v>
      </c>
      <c r="E200" s="100">
        <v>0</v>
      </c>
      <c r="F200" s="100">
        <v>2335485.5634000003</v>
      </c>
      <c r="G200" s="100"/>
      <c r="H200" s="100"/>
      <c r="I200" s="100"/>
    </row>
    <row r="201" spans="1:9" s="24" customFormat="1" x14ac:dyDescent="0.25">
      <c r="A201" s="193" t="s">
        <v>243</v>
      </c>
      <c r="B201" s="194"/>
      <c r="C201" s="195"/>
      <c r="D201" s="77">
        <f>D202+D203+D204</f>
        <v>1000000</v>
      </c>
      <c r="E201" s="77">
        <f t="shared" ref="E201:F201" si="25">E202+E203+E204</f>
        <v>800000</v>
      </c>
      <c r="F201" s="77">
        <f t="shared" si="25"/>
        <v>800000</v>
      </c>
      <c r="G201" s="77"/>
      <c r="H201" s="132"/>
      <c r="I201" s="132"/>
    </row>
    <row r="202" spans="1:9" s="24" customFormat="1" x14ac:dyDescent="0.25">
      <c r="A202" s="89"/>
      <c r="B202" s="89" t="s">
        <v>258</v>
      </c>
      <c r="C202" s="90" t="s">
        <v>244</v>
      </c>
      <c r="D202" s="82">
        <v>439423.07692307694</v>
      </c>
      <c r="E202" s="82">
        <v>439423.07692307694</v>
      </c>
      <c r="F202" s="82">
        <v>439423.07692307694</v>
      </c>
      <c r="G202" s="82"/>
      <c r="H202" s="82"/>
      <c r="I202" s="82"/>
    </row>
    <row r="203" spans="1:9" s="24" customFormat="1" x14ac:dyDescent="0.25">
      <c r="A203" s="89"/>
      <c r="B203" s="89" t="s">
        <v>259</v>
      </c>
      <c r="C203" s="90" t="s">
        <v>245</v>
      </c>
      <c r="D203" s="82">
        <v>360576.92307692306</v>
      </c>
      <c r="E203" s="82">
        <v>360576.92307692306</v>
      </c>
      <c r="F203" s="82">
        <v>360576.92307692306</v>
      </c>
      <c r="G203" s="82"/>
      <c r="H203" s="82"/>
      <c r="I203" s="82"/>
    </row>
    <row r="204" spans="1:9" s="24" customFormat="1" ht="31.5" x14ac:dyDescent="0.25">
      <c r="A204" s="89"/>
      <c r="B204" s="89" t="s">
        <v>260</v>
      </c>
      <c r="C204" s="90" t="s">
        <v>261</v>
      </c>
      <c r="D204" s="101">
        <v>200000</v>
      </c>
      <c r="E204" s="101">
        <v>0</v>
      </c>
      <c r="F204" s="101">
        <v>0</v>
      </c>
      <c r="G204" s="101"/>
      <c r="H204" s="101"/>
      <c r="I204" s="101"/>
    </row>
    <row r="205" spans="1:9" s="24" customFormat="1" x14ac:dyDescent="0.25">
      <c r="A205" s="187" t="s">
        <v>56</v>
      </c>
      <c r="B205" s="188"/>
      <c r="C205" s="189"/>
      <c r="D205" s="17">
        <f>D206</f>
        <v>0</v>
      </c>
      <c r="E205" s="17">
        <f t="shared" ref="E205:F205" si="26">E206</f>
        <v>0</v>
      </c>
      <c r="F205" s="17">
        <f t="shared" si="26"/>
        <v>144000000</v>
      </c>
      <c r="G205" s="17"/>
      <c r="H205" s="17"/>
      <c r="I205" s="17"/>
    </row>
    <row r="206" spans="1:9" s="24" customFormat="1" x14ac:dyDescent="0.25">
      <c r="A206" s="13"/>
      <c r="B206" s="10"/>
      <c r="C206" s="38" t="s">
        <v>85</v>
      </c>
      <c r="D206" s="2"/>
      <c r="E206" s="2"/>
      <c r="F206" s="2">
        <v>144000000</v>
      </c>
      <c r="G206" s="2"/>
      <c r="H206" s="2"/>
      <c r="I206" s="2"/>
    </row>
    <row r="207" spans="1:9" x14ac:dyDescent="0.25">
      <c r="A207" s="43"/>
      <c r="B207" s="44"/>
      <c r="C207" s="45"/>
      <c r="D207" s="46"/>
      <c r="E207" s="46"/>
      <c r="F207" s="46"/>
    </row>
    <row r="208" spans="1:9" x14ac:dyDescent="0.25">
      <c r="A208" s="43"/>
      <c r="B208" s="44"/>
      <c r="C208" s="45"/>
      <c r="D208" s="46"/>
      <c r="E208" s="46"/>
      <c r="F208" s="46"/>
    </row>
    <row r="209" spans="1:10" x14ac:dyDescent="0.25">
      <c r="A209" s="43"/>
      <c r="B209" s="44"/>
      <c r="C209" s="45"/>
      <c r="D209" s="46"/>
      <c r="E209" s="46"/>
      <c r="F209" s="46"/>
    </row>
    <row r="210" spans="1:10" x14ac:dyDescent="0.25">
      <c r="A210" s="43"/>
      <c r="B210" s="44"/>
      <c r="C210" s="45"/>
      <c r="D210" s="46"/>
      <c r="E210" s="46"/>
      <c r="F210" s="46"/>
    </row>
    <row r="213" spans="1:10" s="20" customFormat="1" ht="18.75" x14ac:dyDescent="0.2">
      <c r="A213" s="41"/>
      <c r="B213" s="206" t="s">
        <v>20</v>
      </c>
      <c r="C213" s="206"/>
      <c r="D213" s="207" t="s">
        <v>21</v>
      </c>
      <c r="E213" s="207"/>
      <c r="F213" s="207"/>
      <c r="J213" s="117"/>
    </row>
    <row r="214" spans="1:10" s="20" customFormat="1" x14ac:dyDescent="0.2">
      <c r="A214" s="41"/>
      <c r="B214" s="23"/>
      <c r="C214" s="23"/>
      <c r="D214" s="8"/>
      <c r="E214" s="8"/>
      <c r="F214" s="8"/>
      <c r="J214" s="117"/>
    </row>
    <row r="215" spans="1:10" s="20" customFormat="1" x14ac:dyDescent="0.2">
      <c r="A215" s="41"/>
      <c r="B215" s="23"/>
      <c r="C215" s="23"/>
      <c r="D215" s="8"/>
      <c r="E215" s="8"/>
      <c r="F215" s="8"/>
      <c r="J215" s="117"/>
    </row>
    <row r="216" spans="1:10" s="20" customFormat="1" x14ac:dyDescent="0.2">
      <c r="C216" s="23"/>
      <c r="D216" s="8"/>
      <c r="E216" s="8"/>
      <c r="F216" s="8"/>
      <c r="J216" s="117"/>
    </row>
    <row r="217" spans="1:10" s="20" customFormat="1" ht="26.25" customHeight="1" x14ac:dyDescent="0.2">
      <c r="C217" s="23"/>
      <c r="D217" s="8"/>
      <c r="E217" s="8"/>
      <c r="F217" s="8"/>
      <c r="J217" s="117"/>
    </row>
    <row r="218" spans="1:10" s="20" customFormat="1" x14ac:dyDescent="0.2">
      <c r="A218" s="41"/>
      <c r="B218" s="23"/>
      <c r="C218" s="23"/>
      <c r="D218" s="8"/>
      <c r="E218" s="8"/>
      <c r="F218" s="8"/>
      <c r="J218" s="117"/>
    </row>
    <row r="219" spans="1:10" s="20" customFormat="1" x14ac:dyDescent="0.2">
      <c r="A219" s="41"/>
      <c r="B219" s="23"/>
      <c r="C219" s="23"/>
      <c r="D219" s="8"/>
      <c r="E219" s="8"/>
      <c r="F219" s="8"/>
      <c r="J219" s="117"/>
    </row>
    <row r="220" spans="1:10" s="20" customFormat="1" x14ac:dyDescent="0.2">
      <c r="A220" s="41"/>
      <c r="B220" s="23"/>
      <c r="C220" s="23"/>
      <c r="D220" s="8"/>
      <c r="E220" s="8"/>
      <c r="F220" s="8"/>
      <c r="J220" s="117"/>
    </row>
    <row r="221" spans="1:10" s="20" customFormat="1" x14ac:dyDescent="0.2">
      <c r="A221" s="208" t="s">
        <v>57</v>
      </c>
      <c r="B221" s="208"/>
      <c r="C221" s="23"/>
      <c r="D221" s="8"/>
      <c r="E221" s="8"/>
      <c r="F221" s="8"/>
      <c r="J221" s="117"/>
    </row>
    <row r="222" spans="1:10" s="20" customFormat="1" ht="25.5" customHeight="1" x14ac:dyDescent="0.2">
      <c r="A222" s="209" t="s">
        <v>58</v>
      </c>
      <c r="B222" s="208"/>
      <c r="C222" s="23"/>
      <c r="D222" s="8"/>
      <c r="E222" s="8"/>
      <c r="F222" s="8"/>
      <c r="J222" s="117"/>
    </row>
    <row r="223" spans="1:10" s="20" customFormat="1" x14ac:dyDescent="0.2">
      <c r="A223" s="41"/>
      <c r="B223" s="23"/>
      <c r="C223" s="23"/>
      <c r="D223" s="8"/>
      <c r="E223" s="8"/>
      <c r="F223" s="8"/>
      <c r="J223" s="117"/>
    </row>
    <row r="225" spans="1:3" x14ac:dyDescent="0.25">
      <c r="A225" s="42"/>
      <c r="B225" s="22"/>
      <c r="C225" s="21"/>
    </row>
    <row r="226" spans="1:3" x14ac:dyDescent="0.25">
      <c r="A226" s="42"/>
      <c r="B226" s="22"/>
      <c r="C226" s="21"/>
    </row>
    <row r="227" spans="1:3" ht="27.75" customHeight="1" x14ac:dyDescent="0.25">
      <c r="A227" s="205"/>
      <c r="B227" s="205"/>
      <c r="C227" s="205"/>
    </row>
  </sheetData>
  <mergeCells count="31">
    <mergeCell ref="A64:C64"/>
    <mergeCell ref="G2:I2"/>
    <mergeCell ref="A4:F4"/>
    <mergeCell ref="A7:C7"/>
    <mergeCell ref="A8:C8"/>
    <mergeCell ref="A12:C12"/>
    <mergeCell ref="A14:C14"/>
    <mergeCell ref="A16:C16"/>
    <mergeCell ref="A22:C22"/>
    <mergeCell ref="A30:C30"/>
    <mergeCell ref="A40:C40"/>
    <mergeCell ref="A49:C49"/>
    <mergeCell ref="A192:C192"/>
    <mergeCell ref="A85:C85"/>
    <mergeCell ref="A92:C92"/>
    <mergeCell ref="A97:C97"/>
    <mergeCell ref="A117:C117"/>
    <mergeCell ref="A135:C135"/>
    <mergeCell ref="A138:C138"/>
    <mergeCell ref="A146:C146"/>
    <mergeCell ref="A174:C174"/>
    <mergeCell ref="A176:C176"/>
    <mergeCell ref="A182:C182"/>
    <mergeCell ref="A186:C186"/>
    <mergeCell ref="A227:C227"/>
    <mergeCell ref="A201:C201"/>
    <mergeCell ref="A205:C205"/>
    <mergeCell ref="B213:C213"/>
    <mergeCell ref="D213:F213"/>
    <mergeCell ref="A221:B221"/>
    <mergeCell ref="A222:B222"/>
  </mergeCells>
  <pageMargins left="0.65" right="0.63" top="0.74803149606299213" bottom="0.74803149606299213" header="0.27" footer="0.31496062992125984"/>
  <pageSetup paperSize="9" scale="51" fitToHeight="0" orientation="portrait" r:id="rId1"/>
  <headerFooter>
    <oddFooter>&amp;L&amp;F&amp;R&amp;P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var._1</vt:lpstr>
      <vt:lpstr>īsais</vt:lpstr>
      <vt:lpstr>izvērstais</vt:lpstr>
      <vt:lpstr>sheet</vt:lpstr>
      <vt:lpstr>izvērstais_2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FMZinop_140917</dc:title>
  <dc:creator>klinta.stafecka@fm.gov.lv</dc:creator>
  <cp:keywords/>
  <cp:lastModifiedBy>Klinta Stafecka</cp:lastModifiedBy>
  <cp:lastPrinted>2017-09-14T05:55:03Z</cp:lastPrinted>
  <dcterms:created xsi:type="dcterms:W3CDTF">2016-08-12T15:54:44Z</dcterms:created>
  <dcterms:modified xsi:type="dcterms:W3CDTF">2017-09-14T06:16:08Z</dcterms:modified>
</cp:coreProperties>
</file>