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166925"/>
  <mc:AlternateContent xmlns:mc="http://schemas.openxmlformats.org/markup-compatibility/2006">
    <mc:Choice Requires="x15">
      <x15ac:absPath xmlns:x15ac="http://schemas.microsoft.com/office/spreadsheetml/2010/11/ac" url="S:\Budžeta_attīstības_nodaļa\BUDZETI\BUDZETS_2025\4._PP_iesniegšana\"/>
    </mc:Choice>
  </mc:AlternateContent>
  <xr:revisionPtr revIDLastSave="0" documentId="13_ncr:1_{8E26B67B-0B13-4607-9406-7E706ABD0019}" xr6:coauthVersionLast="47" xr6:coauthVersionMax="47" xr10:uidLastSave="{00000000-0000-0000-0000-000000000000}"/>
  <bookViews>
    <workbookView xWindow="28680" yWindow="-120" windowWidth="29040" windowHeight="15720" xr2:uid="{59235EFA-063B-40EF-9D81-055A2303085F}"/>
  </bookViews>
  <sheets>
    <sheet name="Saraksts" sheetId="1" r:id="rId1"/>
  </sheets>
  <definedNames>
    <definedName name="_xlnm._FilterDatabase" localSheetId="0" hidden="1">Saraksts!$A$9:$L$359</definedName>
    <definedName name="_xlnm.Print_Titles" localSheetId="0">Saraksts!$5:$6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94" i="1" l="1"/>
  <c r="H194" i="1"/>
  <c r="I194" i="1"/>
  <c r="J194" i="1"/>
  <c r="K194" i="1"/>
  <c r="F194" i="1"/>
  <c r="K341" i="1" l="1"/>
  <c r="K40" i="1"/>
  <c r="K38" i="1"/>
  <c r="K37" i="1"/>
  <c r="H32" i="1" l="1"/>
  <c r="I32" i="1"/>
  <c r="K32" i="1"/>
  <c r="F32" i="1"/>
  <c r="G32" i="1"/>
  <c r="G145" i="1"/>
  <c r="H145" i="1"/>
  <c r="I145" i="1"/>
  <c r="K145" i="1"/>
  <c r="F145" i="1"/>
  <c r="G277" i="1" l="1"/>
  <c r="H277" i="1"/>
  <c r="I277" i="1"/>
  <c r="G258" i="1"/>
  <c r="H258" i="1"/>
  <c r="I258" i="1"/>
  <c r="K258" i="1"/>
  <c r="F258" i="1"/>
  <c r="G252" i="1"/>
  <c r="H252" i="1"/>
  <c r="I252" i="1"/>
  <c r="K252" i="1"/>
  <c r="F252" i="1"/>
  <c r="G243" i="1"/>
  <c r="H243" i="1"/>
  <c r="I243" i="1"/>
  <c r="K243" i="1"/>
  <c r="F243" i="1"/>
  <c r="G229" i="1"/>
  <c r="H229" i="1"/>
  <c r="I229" i="1"/>
  <c r="K229" i="1"/>
  <c r="F229" i="1"/>
  <c r="G224" i="1"/>
  <c r="H224" i="1"/>
  <c r="I224" i="1"/>
  <c r="K224" i="1"/>
  <c r="F224" i="1"/>
  <c r="F298" i="1"/>
  <c r="F289" i="1"/>
  <c r="G298" i="1"/>
  <c r="H298" i="1"/>
  <c r="I298" i="1"/>
  <c r="K298" i="1"/>
  <c r="F11" i="1"/>
  <c r="G149" i="1" l="1"/>
  <c r="H149" i="1"/>
  <c r="I149" i="1"/>
  <c r="K149" i="1"/>
  <c r="F149" i="1"/>
  <c r="G188" i="1"/>
  <c r="H188" i="1"/>
  <c r="I188" i="1"/>
  <c r="K188" i="1"/>
  <c r="F188" i="1"/>
  <c r="G179" i="1" l="1"/>
  <c r="H179" i="1"/>
  <c r="I179" i="1"/>
  <c r="K179" i="1"/>
  <c r="F179" i="1"/>
  <c r="G161" i="1"/>
  <c r="H161" i="1"/>
  <c r="I161" i="1"/>
  <c r="K161" i="1"/>
  <c r="F161" i="1"/>
  <c r="G154" i="1"/>
  <c r="H154" i="1"/>
  <c r="I154" i="1"/>
  <c r="K154" i="1"/>
  <c r="F154" i="1"/>
  <c r="G150" i="1"/>
  <c r="H150" i="1"/>
  <c r="I150" i="1"/>
  <c r="K150" i="1"/>
  <c r="F150" i="1"/>
  <c r="G322" i="1" l="1"/>
  <c r="H322" i="1"/>
  <c r="I322" i="1"/>
  <c r="K322" i="1"/>
  <c r="F322" i="1"/>
  <c r="G319" i="1"/>
  <c r="H319" i="1"/>
  <c r="I319" i="1"/>
  <c r="K319" i="1"/>
  <c r="F319" i="1"/>
  <c r="G316" i="1"/>
  <c r="H316" i="1"/>
  <c r="I316" i="1"/>
  <c r="K316" i="1"/>
  <c r="F316" i="1"/>
  <c r="G313" i="1"/>
  <c r="H313" i="1"/>
  <c r="I313" i="1"/>
  <c r="K313" i="1"/>
  <c r="F313" i="1"/>
  <c r="I310" i="1"/>
  <c r="I309" i="1" l="1"/>
  <c r="G35" i="1"/>
  <c r="H35" i="1"/>
  <c r="I35" i="1"/>
  <c r="F35" i="1"/>
  <c r="K42" i="1"/>
  <c r="K36" i="1"/>
  <c r="G18" i="1"/>
  <c r="H18" i="1"/>
  <c r="I18" i="1"/>
  <c r="F18" i="1"/>
  <c r="K35" i="1" l="1"/>
  <c r="I327" i="1"/>
  <c r="K327" i="1"/>
  <c r="G337" i="1"/>
  <c r="H337" i="1"/>
  <c r="I337" i="1"/>
  <c r="K337" i="1"/>
  <c r="F337" i="1"/>
  <c r="G330" i="1"/>
  <c r="H330" i="1"/>
  <c r="I330" i="1"/>
  <c r="K330" i="1"/>
  <c r="F330" i="1"/>
  <c r="G327" i="1"/>
  <c r="H327" i="1"/>
  <c r="F327" i="1"/>
  <c r="F326" i="1" l="1"/>
  <c r="H326" i="1"/>
  <c r="G326" i="1"/>
  <c r="K326" i="1"/>
  <c r="I326" i="1"/>
  <c r="J23" i="1"/>
  <c r="K27" i="1"/>
  <c r="K25" i="1" s="1"/>
  <c r="I27" i="1"/>
  <c r="I25" i="1" s="1"/>
  <c r="H27" i="1"/>
  <c r="H25" i="1" s="1"/>
  <c r="G27" i="1"/>
  <c r="G25" i="1" s="1"/>
  <c r="F27" i="1"/>
  <c r="F25" i="1" s="1"/>
  <c r="K23" i="1" l="1"/>
  <c r="I23" i="1"/>
  <c r="H23" i="1"/>
  <c r="G23" i="1"/>
  <c r="F23" i="1"/>
  <c r="G302" i="1" l="1"/>
  <c r="H302" i="1"/>
  <c r="I302" i="1"/>
  <c r="K302" i="1"/>
  <c r="F302" i="1"/>
  <c r="G303" i="1"/>
  <c r="H303" i="1"/>
  <c r="I303" i="1"/>
  <c r="K303" i="1"/>
  <c r="F303" i="1"/>
  <c r="G306" i="1" l="1"/>
  <c r="H306" i="1"/>
  <c r="I306" i="1"/>
  <c r="K306" i="1"/>
  <c r="F306" i="1"/>
  <c r="G345" i="1" l="1"/>
  <c r="H345" i="1"/>
  <c r="I345" i="1"/>
  <c r="F345" i="1"/>
  <c r="G357" i="1"/>
  <c r="H357" i="1"/>
  <c r="I357" i="1"/>
  <c r="F357" i="1"/>
  <c r="K359" i="1"/>
  <c r="K358" i="1"/>
  <c r="K356" i="1"/>
  <c r="K355" i="1"/>
  <c r="K353" i="1"/>
  <c r="G346" i="1"/>
  <c r="H346" i="1"/>
  <c r="I346" i="1"/>
  <c r="F346" i="1"/>
  <c r="K350" i="1"/>
  <c r="K348" i="1"/>
  <c r="K357" i="1" l="1"/>
  <c r="K346" i="1"/>
  <c r="K345" i="1"/>
  <c r="G294" i="1" l="1"/>
  <c r="H294" i="1"/>
  <c r="I294" i="1"/>
  <c r="K294" i="1"/>
  <c r="F294" i="1"/>
  <c r="G289" i="1"/>
  <c r="H289" i="1"/>
  <c r="I289" i="1"/>
  <c r="K289" i="1"/>
  <c r="G281" i="1"/>
  <c r="H281" i="1"/>
  <c r="I281" i="1"/>
  <c r="K281" i="1"/>
  <c r="F281" i="1"/>
  <c r="K277" i="1"/>
  <c r="G274" i="1"/>
  <c r="H274" i="1"/>
  <c r="I274" i="1"/>
  <c r="K274" i="1"/>
  <c r="F274" i="1"/>
  <c r="G270" i="1"/>
  <c r="H270" i="1"/>
  <c r="I270" i="1"/>
  <c r="K270" i="1"/>
  <c r="F270" i="1"/>
  <c r="G239" i="1"/>
  <c r="H239" i="1"/>
  <c r="I239" i="1"/>
  <c r="K239" i="1"/>
  <c r="F239" i="1"/>
  <c r="G233" i="1"/>
  <c r="H233" i="1"/>
  <c r="I233" i="1"/>
  <c r="K233" i="1"/>
  <c r="F233" i="1"/>
  <c r="K223" i="1" l="1"/>
  <c r="I223" i="1"/>
  <c r="H223" i="1"/>
  <c r="G223" i="1"/>
  <c r="F223" i="1"/>
  <c r="J44" i="1" l="1"/>
  <c r="G58" i="1"/>
  <c r="H58" i="1"/>
  <c r="I58" i="1"/>
  <c r="J58" i="1"/>
  <c r="F58" i="1"/>
  <c r="G46" i="1"/>
  <c r="H46" i="1"/>
  <c r="I46" i="1"/>
  <c r="K46" i="1"/>
  <c r="F46" i="1"/>
  <c r="G133" i="1"/>
  <c r="H133" i="1"/>
  <c r="F133" i="1"/>
  <c r="G125" i="1"/>
  <c r="H125" i="1"/>
  <c r="I125" i="1"/>
  <c r="K125" i="1"/>
  <c r="F125" i="1"/>
  <c r="G120" i="1"/>
  <c r="H120" i="1"/>
  <c r="F120" i="1"/>
  <c r="G109" i="1"/>
  <c r="H109" i="1"/>
  <c r="I109" i="1"/>
  <c r="K109" i="1"/>
  <c r="F109" i="1"/>
  <c r="G97" i="1"/>
  <c r="H97" i="1"/>
  <c r="I97" i="1"/>
  <c r="K97" i="1"/>
  <c r="F97" i="1"/>
  <c r="G86" i="1"/>
  <c r="H86" i="1"/>
  <c r="I86" i="1"/>
  <c r="K86" i="1"/>
  <c r="F86" i="1"/>
  <c r="G82" i="1"/>
  <c r="H82" i="1"/>
  <c r="I82" i="1"/>
  <c r="K82" i="1"/>
  <c r="F82" i="1"/>
  <c r="G66" i="1"/>
  <c r="H66" i="1"/>
  <c r="I66" i="1"/>
  <c r="K66" i="1"/>
  <c r="F66" i="1"/>
  <c r="K65" i="1"/>
  <c r="K63" i="1" s="1"/>
  <c r="I65" i="1"/>
  <c r="I63" i="1" s="1"/>
  <c r="H65" i="1"/>
  <c r="H63" i="1" s="1"/>
  <c r="G65" i="1"/>
  <c r="G63" i="1" s="1"/>
  <c r="F65" i="1"/>
  <c r="F63" i="1" s="1"/>
  <c r="G44" i="1" l="1"/>
  <c r="F44" i="1"/>
  <c r="I44" i="1"/>
  <c r="H44" i="1"/>
  <c r="K44" i="1"/>
  <c r="I13" i="1"/>
  <c r="K8" i="1"/>
  <c r="J7" i="1"/>
  <c r="G8" i="1"/>
  <c r="H8" i="1"/>
  <c r="I8" i="1"/>
  <c r="F8" i="1"/>
  <c r="I7" i="1" l="1"/>
  <c r="G310" i="1"/>
  <c r="G309" i="1" s="1"/>
  <c r="H310" i="1"/>
  <c r="H309" i="1" s="1"/>
  <c r="K310" i="1"/>
  <c r="K309" i="1" s="1"/>
  <c r="F310" i="1"/>
  <c r="F309" i="1" s="1"/>
  <c r="G174" i="1" l="1"/>
  <c r="H174" i="1"/>
  <c r="K174" i="1"/>
  <c r="F174" i="1"/>
  <c r="G13" i="1"/>
  <c r="G7" i="1" s="1"/>
  <c r="H13" i="1"/>
  <c r="H7" i="1" s="1"/>
  <c r="K13" i="1"/>
  <c r="K7" i="1" s="1"/>
  <c r="F13" i="1"/>
  <c r="F7" i="1" s="1"/>
</calcChain>
</file>

<file path=xl/sharedStrings.xml><?xml version="1.0" encoding="utf-8"?>
<sst xmlns="http://schemas.openxmlformats.org/spreadsheetml/2006/main" count="1253" uniqueCount="790">
  <si>
    <t>Ministriju un citu centrālo valsts iestāžu iesniegtie pieprasījumi prioritārajiem pasākumiem</t>
  </si>
  <si>
    <r>
      <t xml:space="preserve">Papildu nepieciešamais finansējums, </t>
    </r>
    <r>
      <rPr>
        <i/>
        <sz val="8"/>
        <color theme="1"/>
        <rFont val="Times New Roman"/>
        <family val="1"/>
        <charset val="186"/>
      </rPr>
      <t>euro</t>
    </r>
  </si>
  <si>
    <t>N.p.k.</t>
  </si>
  <si>
    <t>Prioritāra pasākuma kods</t>
  </si>
  <si>
    <t>Prioritāra pasākuma nosaukums</t>
  </si>
  <si>
    <t>Budžeta programmas (apakšprogrammas) kods un nosaukums</t>
  </si>
  <si>
    <t>2025.gads</t>
  </si>
  <si>
    <t>Pasākuma pabeigšanas gads
(ja tas ir terminēts)</t>
  </si>
  <si>
    <t>Kopā (visi prioritārie pasākumi):</t>
  </si>
  <si>
    <t>03. Ministru kabinets kopā:</t>
  </si>
  <si>
    <t>04. Korupcijas novēršanas un apkarošanas birojs kopā:</t>
  </si>
  <si>
    <t>08. Sabiedrības integrācijas fonds kopā:</t>
  </si>
  <si>
    <t>11. Ārlietu ministrija kopā:</t>
  </si>
  <si>
    <t>12. Ekonomikas ministrija kopā:</t>
  </si>
  <si>
    <t>13. Finanšu ministrija kopā:</t>
  </si>
  <si>
    <t>14. Iekšlietu ministrija kopā:</t>
  </si>
  <si>
    <t>16. Zemkopības ministrija kopā:</t>
  </si>
  <si>
    <t>17. Satiksmes ministrija kopā:</t>
  </si>
  <si>
    <t>18. Labklājības ministrija kopā:</t>
  </si>
  <si>
    <t>19. Tieslietu ministrija kopā:</t>
  </si>
  <si>
    <t>22. Kultūras ministrija kopā:</t>
  </si>
  <si>
    <t>29. Veselības ministrija kopā:</t>
  </si>
  <si>
    <t>Ministrs</t>
  </si>
  <si>
    <t>A. Ašeradens</t>
  </si>
  <si>
    <t>2026.gads</t>
  </si>
  <si>
    <t>Turpmākā laikposmā līdz pasākuma pabeigšanai 
(ja tas ir terminēts)</t>
  </si>
  <si>
    <t>Turpmāk katru gadu
(ja pasākums nav terminēts)</t>
  </si>
  <si>
    <t>03_01_P</t>
  </si>
  <si>
    <t xml:space="preserve"> 01.00.00</t>
  </si>
  <si>
    <t>Ministru kabineta darbības nodrošināšana, valsts pārvaldes politika</t>
  </si>
  <si>
    <t>03_02_P</t>
  </si>
  <si>
    <t>Kopā:</t>
  </si>
  <si>
    <t>04_01_P</t>
  </si>
  <si>
    <t>Korupcijas novēršanas un apkarošanas birojs</t>
  </si>
  <si>
    <t>11_01_P</t>
  </si>
  <si>
    <t>11_02_P</t>
  </si>
  <si>
    <t>11_03_P</t>
  </si>
  <si>
    <t>11_04_P</t>
  </si>
  <si>
    <t>11_05_P</t>
  </si>
  <si>
    <t>11_06_P</t>
  </si>
  <si>
    <t>Latvijas kandidatūras ANO Drošības padomes vēlēšanās 2025.g. lobija kampaņas nodrošināšana Latvijas dalībai ANO Drošības padomē 2026-2028.g.</t>
  </si>
  <si>
    <t>Nozaru vadība un politikas plānošana</t>
  </si>
  <si>
    <t>97.00.00</t>
  </si>
  <si>
    <t>Iemaksas starptautiskajās organizācijās</t>
  </si>
  <si>
    <t>02.00.00</t>
  </si>
  <si>
    <t>Attīstības sadarbības projekti un starptautiskā palīdzība</t>
  </si>
  <si>
    <t xml:space="preserve">07.00.00 </t>
  </si>
  <si>
    <t>07.00.00</t>
  </si>
  <si>
    <t>12_01_P</t>
  </si>
  <si>
    <t>Pirmās nepieciešamības preču nodrošināšana iedzīvotājiem valsts apdraudējuma gadījumā</t>
  </si>
  <si>
    <t>24.00.00</t>
  </si>
  <si>
    <t>26.01.00</t>
  </si>
  <si>
    <t>20.00.00</t>
  </si>
  <si>
    <t>13_01_P</t>
  </si>
  <si>
    <t>13_02_P</t>
  </si>
  <si>
    <t>13_03_P</t>
  </si>
  <si>
    <t>13_04_P</t>
  </si>
  <si>
    <t>13_05_P</t>
  </si>
  <si>
    <t>13_06_P</t>
  </si>
  <si>
    <t>13_07_P</t>
  </si>
  <si>
    <t>33.00.00</t>
  </si>
  <si>
    <t>32.00.00</t>
  </si>
  <si>
    <t>Valsts ieņēmumu un muitas politikas nodrošināšana</t>
  </si>
  <si>
    <t>14_01_P</t>
  </si>
  <si>
    <t>14_02_P</t>
  </si>
  <si>
    <t>02.03.00</t>
  </si>
  <si>
    <t>06.01.00</t>
  </si>
  <si>
    <t>10.00.00</t>
  </si>
  <si>
    <t>11.01.00</t>
  </si>
  <si>
    <t>38.05.00</t>
  </si>
  <si>
    <t>40.01.00</t>
  </si>
  <si>
    <t>42.00.00</t>
  </si>
  <si>
    <t>Vienotas sakaru un informācijas sistēmas uzturēšana un vadība</t>
  </si>
  <si>
    <t>Valsts policija</t>
  </si>
  <si>
    <t>Ugunsdrošība, glābšana un civilā aizsardzība</t>
  </si>
  <si>
    <t>Valsts robežsardzes darbība</t>
  </si>
  <si>
    <t>Pilsonības un migrācijas lietu pārvalde</t>
  </si>
  <si>
    <t>Veselības aprūpe un fiziskā sagatavotība</t>
  </si>
  <si>
    <t>Administrēšana</t>
  </si>
  <si>
    <t>Iekšējās drošības biroja darbība</t>
  </si>
  <si>
    <t>14_03_P</t>
  </si>
  <si>
    <t>Valsts apmaksātu veselības aprūpes pakalpojumu pieejamības paaugstināšana Iekšlietu ministrijas sistēmas iestāžu un Ieslodzījuma vietu pārvaldes amatpersonām ar speciālajām dienesta pakāpēm</t>
  </si>
  <si>
    <t>14_04_P</t>
  </si>
  <si>
    <t>14_05_P</t>
  </si>
  <si>
    <t>Jaunu katastrofu pārvaldīšanas centru būvniecība</t>
  </si>
  <si>
    <t>40.02.00</t>
  </si>
  <si>
    <t>Nekustamais īpašums un centralizētais iepirkums</t>
  </si>
  <si>
    <t>2028</t>
  </si>
  <si>
    <t>14_06_P</t>
  </si>
  <si>
    <t>43.00.00</t>
  </si>
  <si>
    <t>Finanšu izlūkošanas dienesta darbība</t>
  </si>
  <si>
    <t>14_07_P</t>
  </si>
  <si>
    <t>14_08_P</t>
  </si>
  <si>
    <t>14_09_P</t>
  </si>
  <si>
    <t>14_10_P</t>
  </si>
  <si>
    <t>14_11_P</t>
  </si>
  <si>
    <t>14_12_P</t>
  </si>
  <si>
    <t>14_13_P</t>
  </si>
  <si>
    <t>14_14_P</t>
  </si>
  <si>
    <t>14_15_P</t>
  </si>
  <si>
    <t>Datortehnikas un tīkla drošības iekārtu nomaiņa kiberdraudu mazināšanai Iekšlietu resorā</t>
  </si>
  <si>
    <t>2026</t>
  </si>
  <si>
    <t>Vienotās sakaru un informācijas sistēmas uzturēšana un vadība</t>
  </si>
  <si>
    <t>14_16_P</t>
  </si>
  <si>
    <t>14_17_P</t>
  </si>
  <si>
    <t>14_18_P</t>
  </si>
  <si>
    <t>14_19_P</t>
  </si>
  <si>
    <t>14_20_P</t>
  </si>
  <si>
    <t>14_21_P</t>
  </si>
  <si>
    <t>14_22_P</t>
  </si>
  <si>
    <t>14_23_P</t>
  </si>
  <si>
    <t>14_24_P</t>
  </si>
  <si>
    <t>14_25_P</t>
  </si>
  <si>
    <t>Inovatīvu tehnoloģiju ilgtspējīga uzturēšana un attīstība Iekšlietu ministrijas  resorā</t>
  </si>
  <si>
    <t>Datu pārraides tīkla ātruma palielināšana IeM padotības iestāžu struktūrvienībām</t>
  </si>
  <si>
    <t>Automatizēta un efektīva kontroles risinājuma ieviešana ģimenes vardarbības gadījumu prevencijai, identificēšanai un novēršanai</t>
  </si>
  <si>
    <t>Organizētās noziedzības novēršanas un apkarošanas plāna 2023.-2025. gadam realizācija</t>
  </si>
  <si>
    <t>14_26_P</t>
  </si>
  <si>
    <t>Ieroču glabāšanas vietu izveide (pielāgošana) un aprīkojuma iegāde</t>
  </si>
  <si>
    <t>2025</t>
  </si>
  <si>
    <t>14_27_P</t>
  </si>
  <si>
    <t>14_28_P</t>
  </si>
  <si>
    <t>14_29_P</t>
  </si>
  <si>
    <t>14_30_P</t>
  </si>
  <si>
    <t>14_31_P</t>
  </si>
  <si>
    <t>14_32_P</t>
  </si>
  <si>
    <t>14_33_P</t>
  </si>
  <si>
    <t>14_34_P</t>
  </si>
  <si>
    <t>14_35_P</t>
  </si>
  <si>
    <t>14_36_P</t>
  </si>
  <si>
    <t>14_37_P</t>
  </si>
  <si>
    <t>14_38_P</t>
  </si>
  <si>
    <t>14_39_P</t>
  </si>
  <si>
    <t>14_40_P</t>
  </si>
  <si>
    <t>14_41_P</t>
  </si>
  <si>
    <t>14_42_P</t>
  </si>
  <si>
    <t>14_43_P</t>
  </si>
  <si>
    <t>Klasificēto dokumentu reģistrācijas/ uzskaites sistēmas ieviešana un uzturēšana</t>
  </si>
  <si>
    <t>Valsts noslēpuma aizsardzības pasākumu uzlabošana</t>
  </si>
  <si>
    <t>Valsts robežsardzes mobilo videonovērošanas kompleksu nomaiņa</t>
  </si>
  <si>
    <t>Speciālo ierīču un tehnisko līdzekļu iegāde</t>
  </si>
  <si>
    <t>Nojumju būvniecība robežapsardzības nodaļās</t>
  </si>
  <si>
    <t xml:space="preserve">Valsts robežsardzes Aviācijas pārvaldes infrastruktūras atjaunošana un attīstīšana </t>
  </si>
  <si>
    <t>Jaunu kuģošanas līdzekļu iegāde Valsts robežsardzei</t>
  </si>
  <si>
    <t>14_44_P</t>
  </si>
  <si>
    <t>14_45_P</t>
  </si>
  <si>
    <t>14_46_P</t>
  </si>
  <si>
    <t>14_47_P</t>
  </si>
  <si>
    <t>14_48_P</t>
  </si>
  <si>
    <t>14_49_P</t>
  </si>
  <si>
    <t>14_50_P</t>
  </si>
  <si>
    <t>14_51_P</t>
  </si>
  <si>
    <t>14_52_P</t>
  </si>
  <si>
    <t>14_53_P</t>
  </si>
  <si>
    <t>Vienota kontaktpunkta izveide personu sagatavošanai lietot digitālās iespējas (eID karte, eParaksts mobile, oficiālā e-adrese)</t>
  </si>
  <si>
    <t>Amatpersonu fiziskās sagatavotības, veselības aprūpes un sociālo garantiju uzskaites informācijas sistēmas pilnveide</t>
  </si>
  <si>
    <t>08_01_P</t>
  </si>
  <si>
    <t>08_02_P</t>
  </si>
  <si>
    <t>08_03_P</t>
  </si>
  <si>
    <t>08_04_P</t>
  </si>
  <si>
    <t>Vienota latviešu valodas apmācību atbalsta programma cittautiešiem, personām ar bēgļa vai alternatīvo statusu, mazākumtautībām un reemigrantiem.</t>
  </si>
  <si>
    <t>Palielināts atbalsts Mazākumtautību un saliedētas sabiedrības programmai</t>
  </si>
  <si>
    <t>Vienas pieturas aģentūra pakalpojuma sniegšanai ES pilsoņiem</t>
  </si>
  <si>
    <t>Sabiedrības integrācijas fonda vadība</t>
  </si>
  <si>
    <t>16_01_P</t>
  </si>
  <si>
    <t>16_02_P</t>
  </si>
  <si>
    <t>27.00.00</t>
  </si>
  <si>
    <t>Augu veselība un augu aprites uzraudzība</t>
  </si>
  <si>
    <t>21.02.00</t>
  </si>
  <si>
    <t>24.01.00</t>
  </si>
  <si>
    <t>Meža resursu valsts uzraudzība</t>
  </si>
  <si>
    <t>Sabiedriskā finansējuma administrēšana un valsts uzraudzība lauksaimniecībā</t>
  </si>
  <si>
    <t>16_03_P</t>
  </si>
  <si>
    <t>22.01.00</t>
  </si>
  <si>
    <t>16_04_P</t>
  </si>
  <si>
    <t>20.01.00</t>
  </si>
  <si>
    <t>Pārtikas nekaitīguma un dzīvnieku veselības valsts uzraudzība un kontrole</t>
  </si>
  <si>
    <t>16_05_P</t>
  </si>
  <si>
    <t>16_06_P</t>
  </si>
  <si>
    <t>16_07_P</t>
  </si>
  <si>
    <t xml:space="preserve">Zivju resursu mākslīgās atražošanas plāna īstenošana, pielietojamo pētījumu akvakultūrā un zinātiniskā padoma zivsaimniecības jomā nodrošināšana </t>
  </si>
  <si>
    <t>Zivju izmantošanas regulēšana, atražošana un izpēte</t>
  </si>
  <si>
    <t>22.05.00</t>
  </si>
  <si>
    <t>Dotācija SIA "Latvijas Lauku konsultāciju un izglītības centrs" informācijas analīzes un apmaiņas sistēmai</t>
  </si>
  <si>
    <t>16_08_P</t>
  </si>
  <si>
    <t>Izdevumi Eiropas lauksaimniecības garantiju fonda (ELGF) projektu un pasākumu īstenošanai (2023-2027)</t>
  </si>
  <si>
    <t>16_09_P</t>
  </si>
  <si>
    <t>16_10_P</t>
  </si>
  <si>
    <t>Valsts atbalsts lauksaimniecībai un lauku attīstībai</t>
  </si>
  <si>
    <t>16_11_P</t>
  </si>
  <si>
    <t>Nozares kritiskās infrastruktūras (D kategorijas) nodrošinājums</t>
  </si>
  <si>
    <t>16_12_P</t>
  </si>
  <si>
    <t>Ekspertu pakalpojumu apmaksa, mikroliegumu veidošanai meža zemēs</t>
  </si>
  <si>
    <t>16_13_P</t>
  </si>
  <si>
    <t>16_14_P</t>
  </si>
  <si>
    <t>16_15_P</t>
  </si>
  <si>
    <t>21.01.00</t>
  </si>
  <si>
    <t>22.02.00</t>
  </si>
  <si>
    <t>Augstākā izglītība</t>
  </si>
  <si>
    <t>16_16_P</t>
  </si>
  <si>
    <t>16_17_P</t>
  </si>
  <si>
    <t>16_18_P</t>
  </si>
  <si>
    <t>16_19_P</t>
  </si>
  <si>
    <t>16_20_P</t>
  </si>
  <si>
    <t>16_21_P</t>
  </si>
  <si>
    <t>20.02.00</t>
  </si>
  <si>
    <t>Riska zinātniskā novērtēšana un references laboratorijas funkciju veikšana dzīvnieku veselības, pārtikas un dzīvnieku barības jomā</t>
  </si>
  <si>
    <t>17_01_P</t>
  </si>
  <si>
    <t>17_02_P</t>
  </si>
  <si>
    <t>17_03_P</t>
  </si>
  <si>
    <t>17_04_P</t>
  </si>
  <si>
    <t>17_05_P</t>
  </si>
  <si>
    <t>17_06_P</t>
  </si>
  <si>
    <t>17_07_P</t>
  </si>
  <si>
    <t>17_08_P</t>
  </si>
  <si>
    <t>17_09_P</t>
  </si>
  <si>
    <t>17_10_P</t>
  </si>
  <si>
    <t>17_11_P</t>
  </si>
  <si>
    <t>Valsts autoceļu uzturēšana un atjaunošana</t>
  </si>
  <si>
    <t>31.04.00</t>
  </si>
  <si>
    <t>31.09.00</t>
  </si>
  <si>
    <t>Finansējums dzelzceļa publiskai infrastruktūrai</t>
  </si>
  <si>
    <t>04.03.00</t>
  </si>
  <si>
    <t>Datu apmaiņas platformu, apraides sistēmu un informācijas sistēmu uzturēšana, monitorings un attīstība</t>
  </si>
  <si>
    <t>2027</t>
  </si>
  <si>
    <t>17_12_P</t>
  </si>
  <si>
    <t>17_13_P</t>
  </si>
  <si>
    <t>Jauna vilcienu remontu centra izveide</t>
  </si>
  <si>
    <t>Elektrovilcienu pārbūve uz 25kV AC</t>
  </si>
  <si>
    <t>23.06.00</t>
  </si>
  <si>
    <t>21_01_P</t>
  </si>
  <si>
    <t>21_02_P</t>
  </si>
  <si>
    <t>Valsts reģionālās attīstības politikas īstenošana</t>
  </si>
  <si>
    <t>21_03_P</t>
  </si>
  <si>
    <t>30.00.00</t>
  </si>
  <si>
    <t>Attīstības nacionālie atbalsta instrumenti</t>
  </si>
  <si>
    <t>21_04_P</t>
  </si>
  <si>
    <t>23.02.00</t>
  </si>
  <si>
    <t>21_05_P</t>
  </si>
  <si>
    <t>24.05.00</t>
  </si>
  <si>
    <t>24.08.00</t>
  </si>
  <si>
    <t>Nacionālo parku darbības nodrošināšana</t>
  </si>
  <si>
    <t>21_06_P</t>
  </si>
  <si>
    <t>22_01_P</t>
  </si>
  <si>
    <t>Kultūrizglītība</t>
  </si>
  <si>
    <t>21.00.00</t>
  </si>
  <si>
    <t>22.08.00</t>
  </si>
  <si>
    <t>19.07.00</t>
  </si>
  <si>
    <t>Mākslas un literatūra</t>
  </si>
  <si>
    <t>Kultūras mantojums</t>
  </si>
  <si>
    <t>22_02_P</t>
  </si>
  <si>
    <t>19.03.00</t>
  </si>
  <si>
    <t>Filmu nozare</t>
  </si>
  <si>
    <t>22_03_P</t>
  </si>
  <si>
    <t>22.03.00</t>
  </si>
  <si>
    <t>Sabiedrības integrācijas pasākumu īstenošana</t>
  </si>
  <si>
    <t>Mediju politikas īstenošana</t>
  </si>
  <si>
    <t>19_01_P</t>
  </si>
  <si>
    <t>04.01.00</t>
  </si>
  <si>
    <t>03.02.00</t>
  </si>
  <si>
    <t>18_01_P</t>
  </si>
  <si>
    <t>05.01.00</t>
  </si>
  <si>
    <t>18_02_P</t>
  </si>
  <si>
    <t>04.00.00</t>
  </si>
  <si>
    <t>97.01.00</t>
  </si>
  <si>
    <t>97.02.00</t>
  </si>
  <si>
    <t>Valsts atbalsts sociālajai apdrošināšanai</t>
  </si>
  <si>
    <t>Valsts atbalsts ārpusģimenes aprūpei</t>
  </si>
  <si>
    <t>Labklājības nozares vadība un politikas plānošana</t>
  </si>
  <si>
    <t>Nozares centralizēto funkciju izpilde</t>
  </si>
  <si>
    <t>18_03_P</t>
  </si>
  <si>
    <t>18_04_P</t>
  </si>
  <si>
    <t>04.05.00</t>
  </si>
  <si>
    <t>Nozares centralizēto funkciju izpilde (konsolidējamā pozīcija)</t>
  </si>
  <si>
    <t>18_05_P</t>
  </si>
  <si>
    <t>18_06_P</t>
  </si>
  <si>
    <t>Valsts sociālie pabalsti</t>
  </si>
  <si>
    <t>18_07_P</t>
  </si>
  <si>
    <t>05.03.00</t>
  </si>
  <si>
    <t>Aprūpe valsts sociālās aprūpes institūcijās</t>
  </si>
  <si>
    <t>Valsts sociālās apdrošināšanas aģentūras speciālais budžets</t>
  </si>
  <si>
    <t>18_08_P</t>
  </si>
  <si>
    <t>05.37.00</t>
  </si>
  <si>
    <t>05.62.00</t>
  </si>
  <si>
    <t>Invaliditātes ekspertīžu nodrošināšana</t>
  </si>
  <si>
    <t>Nodarbinātības valsts aģentūras darbības nodrošināšana</t>
  </si>
  <si>
    <t>Darba tiesisko attiecību un darba apstākļu kontrole un uzraudzība</t>
  </si>
  <si>
    <t>Nodarbinātības speciālais budžets</t>
  </si>
  <si>
    <t>18_09_P</t>
  </si>
  <si>
    <t>Sociālās integrācijas valsts aģentūras administrēšana un profesionālās un sociālās rehabilitācijas pakalpojumu nodrošināšana</t>
  </si>
  <si>
    <t>18_10_P</t>
  </si>
  <si>
    <t>29_01_P</t>
  </si>
  <si>
    <t>33.03.00</t>
  </si>
  <si>
    <t>33.17.00</t>
  </si>
  <si>
    <t>33.18.00</t>
  </si>
  <si>
    <t>39.03.00</t>
  </si>
  <si>
    <t>45.01.00</t>
  </si>
  <si>
    <t>Kompensējamo medikamentu un materiālu apmaksāšana</t>
  </si>
  <si>
    <t>Primārās ambulatorās veselības aprūpes nodrošināšana</t>
  </si>
  <si>
    <t>Neatliekamās medicīniskās palīdzības nodrošināšana stacionārās ārstniecības iestādēs</t>
  </si>
  <si>
    <t>Plānveida stacionāro veselības aprūpes pakalpojumu nodrošināšana</t>
  </si>
  <si>
    <t>Asins un asins konpunentu nodrošināšana</t>
  </si>
  <si>
    <t>Veselības aprūpes finansējuma administrēšana un ekonomiskā novērtēšana</t>
  </si>
  <si>
    <t>29_02_P</t>
  </si>
  <si>
    <t>29_03_P</t>
  </si>
  <si>
    <t>33.04.00</t>
  </si>
  <si>
    <t>29_04_P</t>
  </si>
  <si>
    <t>29_05_P</t>
  </si>
  <si>
    <t>29_06_P</t>
  </si>
  <si>
    <t>15_1_P</t>
  </si>
  <si>
    <t>15_2_P</t>
  </si>
  <si>
    <t>15_3_P</t>
  </si>
  <si>
    <t>Centralizēta medikamentu un materiālu iegāde</t>
  </si>
  <si>
    <t>16_22_P</t>
  </si>
  <si>
    <t>Iekšlietu ministrijas iestāžu kapacitātes stiprināšana valsts pārvaldes atlīdzības reformas ietvaros</t>
  </si>
  <si>
    <t>Dotācija jauno vilcienu iegādei un remonta centra izbūvei</t>
  </si>
  <si>
    <t>2027.gads</t>
  </si>
  <si>
    <t>2028.gads</t>
  </si>
  <si>
    <t>Trifonova, 20290391</t>
  </si>
  <si>
    <t>1. pielikums informatīvajam ziņojumam "Par ministriju un citu centrālo valsts iestāžu prioritārajiem pasākumiem 2025., 2026., 2027. un 2028.gadam"</t>
  </si>
  <si>
    <t>vineta.trifonova@fm.gov.lv</t>
  </si>
  <si>
    <t>Krīzes vadības centra kapacitātes nodrošināšana</t>
  </si>
  <si>
    <t>01.00.00</t>
  </si>
  <si>
    <t>Informatīvās telpas drošības stiprināšanas un sabiedrības noturību veicinoši pasākumi</t>
  </si>
  <si>
    <t xml:space="preserve"> 06.00.00</t>
  </si>
  <si>
    <t>Latviešu valodas apmācības programma</t>
  </si>
  <si>
    <t xml:space="preserve"> 05.00.00</t>
  </si>
  <si>
    <t>NVO atbalsta un sabiedrības saliedētības programma</t>
  </si>
  <si>
    <t>Sabiedrības saliedētības veicināšana Latgales reģionā. </t>
  </si>
  <si>
    <t>Sabiedrības un valsts drošības stiprināšana, kritisko pakalpojumu un migrācijas un patvēruma plūsmas efektīva pārvaldība</t>
  </si>
  <si>
    <t>Infrastruktūras izveide iekšlietu dienestu reaģēšanas spēju stiprināšanai</t>
  </si>
  <si>
    <t xml:space="preserve">Valsts robežas joslas infrastruktūras izveide </t>
  </si>
  <si>
    <t>Valsts ugunsdzēsības un glābšanas dienesta struktūrvienību dzīvības glābšanas spēju stiprināšanas nodrošināšana - 158  papildu amatpersonu ar speciālajām dienesta pakāpēm amata vietu ieviešana</t>
  </si>
  <si>
    <t>Valsts policijas un Valsts ugunsdzēsības un glābšanas dienesta amatpersonu ar speciālajām dienesta pakāpēm nodrošināšana ar nepieciešamiem formas tērpiem un speciālo apģērbu</t>
  </si>
  <si>
    <t>Elektroniskās uzraudzības sistēmas ieviešana un uzturēšana</t>
  </si>
  <si>
    <t xml:space="preserve">Nekustamo īpašumu tehniskā stāvokļa uzlabošana </t>
  </si>
  <si>
    <t>Valsts policijas kriminālpolicijas reaģēšanas spējas attīstība un materiāltehniskās kapacitātes stiprināšana  paaugstināta drošības apdraudējuma gadījumā (izdevumi klasificēti)</t>
  </si>
  <si>
    <t>Speciālo uzdevumu bataljona kapacitātes stiprināšana</t>
  </si>
  <si>
    <t>Valsts policijas kapacitātes stiprināšana un attīstība kibernoziegumu apkarošanas jomā</t>
  </si>
  <si>
    <t>Iekšlietu ministrijas radio sakaru tīkla gala iekārtu šifrēšana</t>
  </si>
  <si>
    <t>Jaunas ēkas būvniecība konsorcija "Iekšējās drošības akadēmija" vajadzībām</t>
  </si>
  <si>
    <t>Speciālo operāciju vienības kapacitātes stiprināšana</t>
  </si>
  <si>
    <t>Valsts civilās aizsardzības mācību RADEX 2025 organizēšana</t>
  </si>
  <si>
    <t>Nodrošinājuma valsts aģentūras kapacitātes stiprināšana saistībā ar sankcionētās mantas glabāšanu un tālāku rīcību</t>
  </si>
  <si>
    <t xml:space="preserve">Administratīvo pārkāpumu uzskaites sistēmas pilnveidošana un uzturēšana </t>
  </si>
  <si>
    <t>Valsts policijas un Valsts robežsardzes  īpašam riskam pakļauto transportlīdzekļu KASKO apdrošināšana</t>
  </si>
  <si>
    <t>40.03.00</t>
  </si>
  <si>
    <t>Lietiskie pierādījumi un izņemtā manta</t>
  </si>
  <si>
    <t>Valsts robežsardzes koledžas objektu atjaunošana</t>
  </si>
  <si>
    <t>Valsts policijas, Valsts ugunsdzēsības un glābšanas dienesta un Valsts robežsardzes amatpersonu ar speciālajām dienesta pakāpēm atkārtota pirmās palīdzības apmācība</t>
  </si>
  <si>
    <t>Noliktavu kompleksa Piedrujas ielā 20, Rīgā un Liepājas ielā 2B, Ludzā labiekārtošana</t>
  </si>
  <si>
    <t>Latvijas kiberdrošības stratēģijas īstenošana</t>
  </si>
  <si>
    <t>Informatīvās kampaņas iedzīvotāju zināšanu un noturības veidošanai dažādu apdraudējumu gadījumā</t>
  </si>
  <si>
    <t>Vienotā iekšlietu loģistikas centra izveide</t>
  </si>
  <si>
    <t xml:space="preserve">Sadārdzinājums komunālajiem pakalpojumiem, precēm un citiem pakalpojumiem </t>
  </si>
  <si>
    <t>Video novērošanas sistēmu pielāgošana atbilstoši drošības prasībām</t>
  </si>
  <si>
    <t>Transportlīdzekļu iegāde Valsts policijas vajadzībām</t>
  </si>
  <si>
    <t>Pašvaldību ugunsdzēsības organizāciju reaģēšanas spēju pilnveidošana</t>
  </si>
  <si>
    <t>Amatpersonu ar speciālajām dienesta pakāpēm psiholoģiskā atbalsta pilnveide ēku kompleksā Piestātnes ielā 14, Jūrmalā</t>
  </si>
  <si>
    <t xml:space="preserve">Pilsonības un migrācijas lietu pārvaldes Personalizācijas centra rekonstrukcija Rīgā, Bruņinieku ielā 72B  un pagaidu noma Personalizācijas centra pārvietošanai uz laiku </t>
  </si>
  <si>
    <t xml:space="preserve">Valsts policijas struktūrvienību materiāli tehniskais nodrošinājums </t>
  </si>
  <si>
    <t xml:space="preserve">Valsts robežsardzes helikopteru A109 E Power novecojušās elektrooptiskās kameras instalācijas nomaiņa </t>
  </si>
  <si>
    <t xml:space="preserve">Bezpilota gaisa kuģu iegāde, lai nodrošinātu procesu efektīvāku izmeklēšanu  </t>
  </si>
  <si>
    <t>Narkotisko vielu nelegālās aprites apkarošana</t>
  </si>
  <si>
    <t>Valsts policijas infrastruktūras uzlabošana kinoloģijas jomā</t>
  </si>
  <si>
    <t>Robežzīmju nomaiņa uz Latvijas Republikas - Lietuvas Republikas valsts robežas</t>
  </si>
  <si>
    <t>Valsts policijas kapacitātes stiprināšana un attīstība kriminālistikas jomā</t>
  </si>
  <si>
    <t>14_54_P</t>
  </si>
  <si>
    <t>14_55_P</t>
  </si>
  <si>
    <t>14_56_P</t>
  </si>
  <si>
    <t>Drošas un efektīvas kopdarbības platformas ieviešana (Microsoft mākoņpakalpojumi)</t>
  </si>
  <si>
    <t xml:space="preserve">Piekļuves kontroles tehniskās platformas izveide </t>
  </si>
  <si>
    <t>14_57_P</t>
  </si>
  <si>
    <t>14_58_P</t>
  </si>
  <si>
    <t>14_59_P</t>
  </si>
  <si>
    <t>14_60_P</t>
  </si>
  <si>
    <t>14_61_P</t>
  </si>
  <si>
    <t>14_62_P</t>
  </si>
  <si>
    <t>Radiometriskās kontroles aprīkojuma apkope un remonts, lai nodrošinātu radiometriskās kontroles sistēmas stabilu un nepārtrauktu darbību</t>
  </si>
  <si>
    <t>Gaisa satiksmes vadības sistēmas ATRACC īre</t>
  </si>
  <si>
    <t>Valsts policijas koledžas neformālās izglītības programmu "Civilā aizsardzība militārā uzbrukuma un ārkārtas situācijās/Policijas darbs ārkārtas situācijās un izņēmuma stāvoklī/Policijas amatpersonu kompetences miera uzturēšanas misijās" organizēšanai un īstenošanai nepieciešamā ekipējuma iegāde</t>
  </si>
  <si>
    <t>Iekšlietu ministrijas sistēmas iestāžu amatpersonu ar speciālajām dienesta pakāpēm fiziskās sagatavotības uzlabošana</t>
  </si>
  <si>
    <t>Patvertņu un vietu, kur var patverties, atjaunošana un izveidošana</t>
  </si>
  <si>
    <t>2034</t>
  </si>
  <si>
    <t>Ar bērna kopšanu saistītā atbalsta pilnveidošana</t>
  </si>
  <si>
    <t xml:space="preserve"> Nozares centralizēto funkciju izpilde (konsolidējamā pozīcija)</t>
  </si>
  <si>
    <t>Valsts sociālās apdrošināšanas aģentūras speciālais budžets (konsolidējamā pozīcija 
no pamatbudžeta apakšprogrammas 97.02.00 "Nozares centralizēto funkciju izpilde"")</t>
  </si>
  <si>
    <t>Materiālā atbalsta pilnveidošana bērna ar invaliditāti īpašas kopšanas pabalsta saņēmējiem</t>
  </si>
  <si>
    <t xml:space="preserve"> Sociālās rehabilitācijas valsts programmas</t>
  </si>
  <si>
    <t>Valsts programma bērnu un ģimenes stāvokļa uzlabošanai</t>
  </si>
  <si>
    <t>Materiālā atbalsta pilnveidošana ārpusģimenes aprūpē esošiem bērniem</t>
  </si>
  <si>
    <t>Valsts kompensācijas pašvaldībām pabalsta bērna uzturam audžuģimenei pārskatīšana</t>
  </si>
  <si>
    <t xml:space="preserve"> Valsts atbalsts ārpusģimenes aprūpei</t>
  </si>
  <si>
    <t>Atbalsts minimālā sociālo pakalpojuma groza ieviešanai - līdzfinansējums pašvaldībām ģimenes asistenta pakalpojuma nodrošināšanai</t>
  </si>
  <si>
    <t>Atbalsts minimālā sociālo pakalpojuma groza ieviešanai - līdzfinansējums pašvaldībām atelpas brīža pakalpojuma nodrošināšanai</t>
  </si>
  <si>
    <t>Atbalsta pilnveidošana ģimenēm ar bērniem</t>
  </si>
  <si>
    <t xml:space="preserve"> 22.01.00</t>
  </si>
  <si>
    <t>Bērnu aizsardzības centra darbības nodrošināšana</t>
  </si>
  <si>
    <t xml:space="preserve"> Labklājības nozares vadība un politikas plānošana</t>
  </si>
  <si>
    <t xml:space="preserve"> 07.01.00 </t>
  </si>
  <si>
    <t xml:space="preserve"> 21.01.00</t>
  </si>
  <si>
    <t xml:space="preserve"> 04.02.00</t>
  </si>
  <si>
    <t>18_11_P</t>
  </si>
  <si>
    <t>VSAA administratīvās kapacitātes stiprināšana</t>
  </si>
  <si>
    <t>18_12_P</t>
  </si>
  <si>
    <t>Atbalsta pakalpojumi personām ar atkarībām</t>
  </si>
  <si>
    <t>18_13_P</t>
  </si>
  <si>
    <t>Sociālo pakalpojumu personām ar invaliditāti pilnveidošana</t>
  </si>
  <si>
    <t>18_14_P</t>
  </si>
  <si>
    <t>18_15_P</t>
  </si>
  <si>
    <t>Atbalsta pilnveidošana ārpusģimenes aprūpes pakalpojumu sniedzējiem un pakalpojumu pieejamības palielināšana</t>
  </si>
  <si>
    <t>18_16_P</t>
  </si>
  <si>
    <t xml:space="preserve">Sociālās aizsardzības palielināšana vecākiem ar bērniem </t>
  </si>
  <si>
    <t>18_17_P</t>
  </si>
  <si>
    <t>Publisko personu nomas maksas sadārdzinājuma segšana</t>
  </si>
  <si>
    <t>Labklājības ministrijas vadība un politikas plānošana</t>
  </si>
  <si>
    <t>18_18_P</t>
  </si>
  <si>
    <t xml:space="preserve">Ieguldījumi nozares iestāžu infrastruktūras sakārtošanā </t>
  </si>
  <si>
    <t>Sociālas integrācijas valsts aģentūras administrēšana un profesionālās un sociālās rehabilitācijas pakalpojumu nodrošināšana</t>
  </si>
  <si>
    <t>18_19_P</t>
  </si>
  <si>
    <t>18_20_P</t>
  </si>
  <si>
    <t>Skolēnu vasaras nodarbinātības pasākuma nodrošināšana un brīvprātīgā darba politikas ieviešana</t>
  </si>
  <si>
    <t xml:space="preserve"> 04.02.00 </t>
  </si>
  <si>
    <t>18_21_P</t>
  </si>
  <si>
    <t>Mērķdotācijas sociālajiem darbiniekiem</t>
  </si>
  <si>
    <t>18_22_P</t>
  </si>
  <si>
    <t>Pabalsta par asistenta izmantošanu personām ar I grupas redzes invaliditāti palielināšana</t>
  </si>
  <si>
    <t>Rezervju veidošana veselības aprūpē</t>
  </si>
  <si>
    <t>39.04.00</t>
  </si>
  <si>
    <t>Neatliekamā medicīniskā palīdzība</t>
  </si>
  <si>
    <t>Neatliekamās medicīniskās palīdzības dienesta pamatfunkciju stiprināšana, tai skaitā gatavībai ārkārtas gadījumos</t>
  </si>
  <si>
    <t>Klīnisko universitātes slimnīcu un reģionālo slimnīcu infrastruktūras sagatavotības uzlabošana ārkārtas situācijām un valsts apdraudējuma gadījumā (pagrabu attīrīšana un rezerves ģeneratoru nodrošināšana)</t>
  </si>
  <si>
    <t xml:space="preserve">Primārās veselības aprūpes stiprināšana </t>
  </si>
  <si>
    <t xml:space="preserve">33.14.00 </t>
  </si>
  <si>
    <t>Nacionālais veselības dienesta IKT kiberdrošības nodrošināšanas un attīstības pasākumu komplekss</t>
  </si>
  <si>
    <t>Kritisko veselības aprūpes pakalpojumu  sniegšanas stiprināšana valsts apdraudējuma gadījumā (stacionāro veselības aprūpes pakalpojumu profilos)</t>
  </si>
  <si>
    <t>20. Klimata un enerģētikas ministrija kopā:</t>
  </si>
  <si>
    <t>20_01_P</t>
  </si>
  <si>
    <t>Enerģētiskās neatkarības un drošības stiprināšana</t>
  </si>
  <si>
    <t>20_02_P</t>
  </si>
  <si>
    <t>Pakalpojumu nepārtrauktības nodrošināšana enerģētiskās drošības un neatkarības jomā</t>
  </si>
  <si>
    <t>Pakāpeniska un daļēja apcietināto un notiesāto personu konvojēšanas funkcijas pārņemšana no Valsts policijas</t>
  </si>
  <si>
    <t>Jaunu, drošu un sadarbspējīgu dzelzceļa telemātikas risinājumu ieviešana Latvijā divējādai lietošanai (OPVS2)</t>
  </si>
  <si>
    <t>Latvijas tiešā elektronisko sakaru savienojuma ar Ziemeļeiropu (Gotlandi/Stokholmu) darbības nepārtrauktības nodrošināšana</t>
  </si>
  <si>
    <t>Kritiskās infrastruktūras informācijas datu drošības un pieejamības nodrošināšana</t>
  </si>
  <si>
    <t>Elektroenerģijas padeves kritiskai apraides infrastruktūrai darbības nepārtrauktības stiprināšana</t>
  </si>
  <si>
    <t>TESTA-ng tīkla pieslēguma pakalpojuma darbības nodrošināšana</t>
  </si>
  <si>
    <t>Platjoslas pieejamības ģeogrāfiskās informācijas sistēmas (PPĢIS) pilnveidošana un pārvietošana uz valsts elektronisko sakaru pakalpojumu centru</t>
  </si>
  <si>
    <t>Satiksmes ministrijas pieslēguma ārkārtas situāciju valsts elektronisko sakaru tīklam izbūve un uzturēšana</t>
  </si>
  <si>
    <t>Pašvaldību pilsētu tranzīta ielu uzturēšana un būvniecība</t>
  </si>
  <si>
    <t>Dzelzceļa publiskas infrastruktūras uzturēšana un atjaunošana</t>
  </si>
  <si>
    <t>VAS “Latvijas dzelzceļš” finanšu līdzsvara nodrošināšana maksājumiem par 2022.g. - 2024. gada periodu.</t>
  </si>
  <si>
    <t>VAS “Latvijas dzelzceļš” investīciju veicināšana, izmantojot finanšu līdzsvara mehānismu</t>
  </si>
  <si>
    <t>Jauna budžeta programma</t>
  </si>
  <si>
    <t>Ārkārtas situāciju valsts elektronisko sakaru tīkla darbības nodrošināšana</t>
  </si>
  <si>
    <t>Latvijas Republikas pastāvīgās pārstāvniecības ANO, Ņujorkā darbības nepārtrauktības nodrošināšana</t>
  </si>
  <si>
    <t>03.00.00</t>
  </si>
  <si>
    <t>Diplomātisko un konsulāro misiju nodrošinājums</t>
  </si>
  <si>
    <t>Pasākumi Ukrainas atbalstam un rekonstrukcijai</t>
  </si>
  <si>
    <t>Iemaksas NATO visaptverošajā atbalsta pakotnē Ukrainai un NATO Aizsardzības spēju celšanas atbalsta pakotnē Moldovai</t>
  </si>
  <si>
    <t>Latvijas prezidentūra Eiropas Savienības Padomē</t>
  </si>
  <si>
    <t>2029</t>
  </si>
  <si>
    <t>Informatīvās telpas drošība</t>
  </si>
  <si>
    <t>Sabiedrības noturība</t>
  </si>
  <si>
    <t>Kultūras pasākumi sadarbības līgumi un programmas</t>
  </si>
  <si>
    <t>26.02.00</t>
  </si>
  <si>
    <t>Diasporas pasākumu īstenošana</t>
  </si>
  <si>
    <t>Valsts pamatvērtību un mantojuma aizsardzība krīzes apstākļos</t>
  </si>
  <si>
    <t>UNESCO Latvijas Nacionālā komisija</t>
  </si>
  <si>
    <t>Informācijas tehnoloģiju attīstība un uzturēšana kultūras nozarē</t>
  </si>
  <si>
    <t>Nozaru vadības un politikas plānošana</t>
  </si>
  <si>
    <t>10. Aizsardzības ministrija kopā:</t>
  </si>
  <si>
    <t>10_01_P</t>
  </si>
  <si>
    <t>10_02_P</t>
  </si>
  <si>
    <t>10_03_P</t>
  </si>
  <si>
    <t>Militārā poligona “Sēlija” piekļuves ceļa uzlabošana</t>
  </si>
  <si>
    <t>Munīcijas krājumu papildināšana un individuālā ekipējuma nodrošināšana</t>
  </si>
  <si>
    <t>Papildu radaru iegāde vēja parku attīstībai</t>
  </si>
  <si>
    <t xml:space="preserve"> Nacionālo bruņoto spēku uzturēšana</t>
  </si>
  <si>
    <t>22.12.00</t>
  </si>
  <si>
    <t xml:space="preserve">Valsts un sabiedrības drošības apdraudējuma risku mazināšana, nodrošinot VID funkciju profesionālu un kvalitatīvu izpildi </t>
  </si>
  <si>
    <t>Nodokļu reforma</t>
  </si>
  <si>
    <t>VID IKT infrastruktūras stiprināšana</t>
  </si>
  <si>
    <t>Klasificētās informācijas fiziskās drošības kritiskajā infrastruktūrā pasākumu īstenošana un muitas infrastruktūras uzturēšana, nodrošinot kravu kontroles rentgena iekārtu un video novērošanas sistēmu uzturēšanu muitas kontroles punktos</t>
  </si>
  <si>
    <t>VID IKT risinājumu un pakalpojumu attīstība (E-muita (3.kārta))</t>
  </si>
  <si>
    <t>VID IKT risinājumu un pakalpojumu attīstība (Nodokļu pakalpojumu automatizācija 2. kārta)</t>
  </si>
  <si>
    <t>VID IKT risinājumu un pakalpojumu attīstība (VID klientu pašapkalpošanās vides attīstība)</t>
  </si>
  <si>
    <t>Nacionālā reģionālās attīstības fonda izveide</t>
  </si>
  <si>
    <t>Valsts IKT standartizācija un kiberdrošības noturības uzlabošana  - Valsts digitālās attīstības aģentūra</t>
  </si>
  <si>
    <t xml:space="preserve">Mākslīgā intelekta regulas prasību nodrošināšana, mākslīgā intelekta testa smilškastes un nacionālā mākslīgā intelekta centra izveide. </t>
  </si>
  <si>
    <t>Kompensāciju sistēmas par saimnieciskās darbības ierobežojumu aizsargājamās teritorijās un mikroliegumos pilnveidošana, tai skaitā zemes atpirkšana</t>
  </si>
  <si>
    <t>Dabas kapitāla pieejamība</t>
  </si>
  <si>
    <t>Latvijas Nacionālā botāniskā dārza civilās aizsardzības infrastruktūras atjaunošana</t>
  </si>
  <si>
    <t>Zinātniskais institūta  "Nacionālais botāniskais dārzs" valsts funkciju nodrošinājums'</t>
  </si>
  <si>
    <t>65.10.00</t>
  </si>
  <si>
    <t>Maksājumu iestādes izdevumi Eiropas Lauksaimniecības fonda lauku attīstībai (ELFLA) projektu un pasākumu īstenošanai (2023-2027)</t>
  </si>
  <si>
    <t>Informācijas tehnoloģiju (IT) pilnveidošana kiberdrošības jomā, tajā skaitā bezparoļu autentifikācijas risinājuma ieviešana Zemkopības ministrijā, informācijas sistēmu attīstība (IS) un Microsoft Core CAL licenču noma</t>
  </si>
  <si>
    <t>Pārtikas apgāde iedzīvotājiem valsts apdraudējuma gadījumā</t>
  </si>
  <si>
    <t>Eiropas Lauksaimniecības garantiju fonda un Eiropas Lauksaimniecības fonda lauku attīstībai izdevumu sertifikācijas pakalpojuma nodrošināšana</t>
  </si>
  <si>
    <t>Papildus Valsts budžeta finansējums programmai "Piens un augļi skolai" izglītības iestādēs un rudzu maizes izdalīšanas programmai izglītības iestādēs</t>
  </si>
  <si>
    <t>Jauno augsnes, augu veselības un augu aizsardzības  risku izvērtēšana un novēršana atbilstoši Zaļā kursa mērķiem</t>
  </si>
  <si>
    <t>Ģenētiski modificēto organismu Zinātniskās ekspertu komisijas darbības nodrošināšana</t>
  </si>
  <si>
    <t xml:space="preserve">Patologanatomiskās dzīvnieku sekciju zāles un veterināro paraugu pieņemšanas telpu pārbūve </t>
  </si>
  <si>
    <t>Valsts uzraudzības nodrošināšana pārtikas jomā</t>
  </si>
  <si>
    <t>No trešajām valstīm ievesto mājas (istabas) dzīvnieku izsekojamības nodrošināšana</t>
  </si>
  <si>
    <t>Lauksaimniecības ekonomiskā kopaprēķina sagatavošana, Latvijas lauku saimniecību uzskaites datu tīkla, Latvijas tirgus un cenu informācijas sistēmas darbības nodrošināšana un lauksaimniecības bruto seguma aprēķināšana.</t>
  </si>
  <si>
    <t>64.10.00</t>
  </si>
  <si>
    <t xml:space="preserve">25.01.00 </t>
  </si>
  <si>
    <t xml:space="preserve"> Riska zinātniskā novērtēšana un references laboratorijas funkciju veikšana dzīvnieku veselības, pārtikas un dzīvnieku barības jomā</t>
  </si>
  <si>
    <t xml:space="preserve">Dzīvnieku veselības tiesību akta normu ieviešana </t>
  </si>
  <si>
    <t>Bioloģiskās lauksaimniecības informācijas sistēmas attīstība statistikas un atļauju izdošanai dzīvnieku iegādei</t>
  </si>
  <si>
    <t xml:space="preserve">Zemkopības ministrijas  izglītības iestāžu finansējuma nodrošinājums aktuālo politikas iniciatīvu īstenošanai. </t>
  </si>
  <si>
    <t xml:space="preserve"> Profesionālā izglītība</t>
  </si>
  <si>
    <t>16_23_P</t>
  </si>
  <si>
    <t>Malnavas koledžas izglītības vides kvalitātes pilnveidošana uzlabojot izglītojamo sadzīves apstākļus dienesta viesnīcā, videonovērošanas sistēmas ierīkošana</t>
  </si>
  <si>
    <t xml:space="preserve">Finansējums LBTU kapitālajiem izdevumiem materiāli tehniskās bāzes pilnveidošanai </t>
  </si>
  <si>
    <t>Bulduru Tehnikuma materiāli tehniskās bāzes pilnveidošana drošas mācību vides nodrošināšanai (remonta darbi) un izglītības programmu uzlabošana (mācību programmas)</t>
  </si>
  <si>
    <t>ES Kopējās  lauksaimniecības politikas realizācija  2025.- 2027. gadā</t>
  </si>
  <si>
    <t>ES Kopējās  lauksaimniecības politikas reformas realizācija  2024.- 2027. gadā</t>
  </si>
  <si>
    <t xml:space="preserve"> Meža resursu valsts uzraudzība</t>
  </si>
  <si>
    <t xml:space="preserve"> Sabiedriskā finansējuma administrēšana un valsts uzraudzība lauksaimniecībā</t>
  </si>
  <si>
    <t>16_24_P</t>
  </si>
  <si>
    <t>Telpu nomas izdevumu segšana saistībā ar izmaksu pieaugumu</t>
  </si>
  <si>
    <t>16_25_P</t>
  </si>
  <si>
    <t>16_26_P</t>
  </si>
  <si>
    <t>16_27_P</t>
  </si>
  <si>
    <t>Šaursliežu dzelzceļa bānīša lokomotīves atjaunošana (restaurācija) Latvijas Lauksaimniecības muzejā, lai nodrošinātu valsts īpašumā esošā kultūrvēsturiskā mantojuma saglabāšanu un novērstu  Nacionālā muzeja krājuma neatgriezenisku bojāeju</t>
  </si>
  <si>
    <t>Kārļa Ulmaņa piemiņas muzejā "Pikšas" sabiedrības izglītojošo pasākumu un nodarbību norises vietu remonta darbu veikšanas nepieciešamība, lai varētu arī turpmāk  nodrošināt un sekmēt bērnu un jauniešu zināšanu papildināšanu lauksaimniecības nozares jomās, izmantojot uzkrāto un apskatāmo kultūrvēsturisko mantojumu</t>
  </si>
  <si>
    <t>LAD un LDC IT sistēmu salāgošana</t>
  </si>
  <si>
    <t>Starptautiskās pretkorupcijas jomas pieredzes apmaiņas pasākumi</t>
  </si>
  <si>
    <t>Speciālais budžets</t>
  </si>
  <si>
    <t>Latvijas prezidentūras Eiropas skolās sagatavošana un nodrošināšana 2025./2026. mācību gadā</t>
  </si>
  <si>
    <t>Konvencijā, ar ko nosaka Eiropas skolu statūtus, paredzēto Latvijas saistību izpildes nodrošināšana (skolotāji)</t>
  </si>
  <si>
    <t>Latvijas skolu jaunatnes un studentu dziesmu un deju svētku tradīcija</t>
  </si>
  <si>
    <t>Ministrijas centrālā aparāta darbības nodrošināšana</t>
  </si>
  <si>
    <t>01.08.00</t>
  </si>
  <si>
    <t>Vispārējās izglītības atbalsta pasākumi</t>
  </si>
  <si>
    <t>42.03.00</t>
  </si>
  <si>
    <t>1.</t>
  </si>
  <si>
    <t>2.</t>
  </si>
  <si>
    <t>3.</t>
  </si>
  <si>
    <t>4.</t>
  </si>
  <si>
    <t>5.</t>
  </si>
  <si>
    <t>6.</t>
  </si>
  <si>
    <t>7.</t>
  </si>
  <si>
    <t>8.</t>
  </si>
  <si>
    <t>9.</t>
  </si>
  <si>
    <t>10.</t>
  </si>
  <si>
    <t>11.</t>
  </si>
  <si>
    <t>12.</t>
  </si>
  <si>
    <t>13.</t>
  </si>
  <si>
    <t>14.</t>
  </si>
  <si>
    <t>15.</t>
  </si>
  <si>
    <t>16.</t>
  </si>
  <si>
    <t>17.</t>
  </si>
  <si>
    <t>20.</t>
  </si>
  <si>
    <t>21.</t>
  </si>
  <si>
    <t>22.</t>
  </si>
  <si>
    <t>23.</t>
  </si>
  <si>
    <t>24.</t>
  </si>
  <si>
    <t>25.</t>
  </si>
  <si>
    <t>83.</t>
  </si>
  <si>
    <t>31.</t>
  </si>
  <si>
    <t>50.</t>
  </si>
  <si>
    <t>61.</t>
  </si>
  <si>
    <t>26.</t>
  </si>
  <si>
    <t>32.</t>
  </si>
  <si>
    <t>90.</t>
  </si>
  <si>
    <t>27.</t>
  </si>
  <si>
    <t>28.</t>
  </si>
  <si>
    <t>29.</t>
  </si>
  <si>
    <t>30.</t>
  </si>
  <si>
    <t>36.</t>
  </si>
  <si>
    <t>87.</t>
  </si>
  <si>
    <t>82.</t>
  </si>
  <si>
    <t>96.</t>
  </si>
  <si>
    <t>62.</t>
  </si>
  <si>
    <t>92.</t>
  </si>
  <si>
    <t>33.</t>
  </si>
  <si>
    <t>34.</t>
  </si>
  <si>
    <t>35.</t>
  </si>
  <si>
    <t>37.</t>
  </si>
  <si>
    <t>38.</t>
  </si>
  <si>
    <t>39.</t>
  </si>
  <si>
    <t>40.</t>
  </si>
  <si>
    <t>41.</t>
  </si>
  <si>
    <t>42.</t>
  </si>
  <si>
    <t>43.</t>
  </si>
  <si>
    <t>44.</t>
  </si>
  <si>
    <t>45.</t>
  </si>
  <si>
    <t>46.</t>
  </si>
  <si>
    <t>47.</t>
  </si>
  <si>
    <t>48.</t>
  </si>
  <si>
    <t>52.</t>
  </si>
  <si>
    <t>81.</t>
  </si>
  <si>
    <t>49.</t>
  </si>
  <si>
    <t>51.</t>
  </si>
  <si>
    <t>53.</t>
  </si>
  <si>
    <t>54.</t>
  </si>
  <si>
    <t>55.</t>
  </si>
  <si>
    <t>56.</t>
  </si>
  <si>
    <t>57.</t>
  </si>
  <si>
    <t>58.</t>
  </si>
  <si>
    <t>110.</t>
  </si>
  <si>
    <t>59.</t>
  </si>
  <si>
    <t>60.</t>
  </si>
  <si>
    <t>63.</t>
  </si>
  <si>
    <t>64.</t>
  </si>
  <si>
    <t>65.</t>
  </si>
  <si>
    <t>66.</t>
  </si>
  <si>
    <t>67.</t>
  </si>
  <si>
    <t>69.</t>
  </si>
  <si>
    <t>68.</t>
  </si>
  <si>
    <t>70.</t>
  </si>
  <si>
    <t>71.</t>
  </si>
  <si>
    <t>72.</t>
  </si>
  <si>
    <t>73.</t>
  </si>
  <si>
    <t>74.</t>
  </si>
  <si>
    <t>75.</t>
  </si>
  <si>
    <t>76.</t>
  </si>
  <si>
    <t>77.</t>
  </si>
  <si>
    <t>78.</t>
  </si>
  <si>
    <t>79.</t>
  </si>
  <si>
    <t>80.</t>
  </si>
  <si>
    <t>84.</t>
  </si>
  <si>
    <t>85.</t>
  </si>
  <si>
    <t>86.</t>
  </si>
  <si>
    <t>88.</t>
  </si>
  <si>
    <t>89.</t>
  </si>
  <si>
    <t>91.</t>
  </si>
  <si>
    <t>93.</t>
  </si>
  <si>
    <t>94.</t>
  </si>
  <si>
    <t>95.</t>
  </si>
  <si>
    <t>97.</t>
  </si>
  <si>
    <t>98.</t>
  </si>
  <si>
    <t>99.</t>
  </si>
  <si>
    <t>100.</t>
  </si>
  <si>
    <t>101.</t>
  </si>
  <si>
    <t>102.</t>
  </si>
  <si>
    <t>103.</t>
  </si>
  <si>
    <t>104.</t>
  </si>
  <si>
    <t>105.</t>
  </si>
  <si>
    <t>106.</t>
  </si>
  <si>
    <t>107.</t>
  </si>
  <si>
    <t>108.</t>
  </si>
  <si>
    <t>109.</t>
  </si>
  <si>
    <t>111.</t>
  </si>
  <si>
    <t>112.</t>
  </si>
  <si>
    <t>113.</t>
  </si>
  <si>
    <t>114.</t>
  </si>
  <si>
    <t>115.</t>
  </si>
  <si>
    <t>116.</t>
  </si>
  <si>
    <t>118.</t>
  </si>
  <si>
    <t>119.</t>
  </si>
  <si>
    <t>121.</t>
  </si>
  <si>
    <t>122.</t>
  </si>
  <si>
    <t>123.</t>
  </si>
  <si>
    <t>124.</t>
  </si>
  <si>
    <t>125.</t>
  </si>
  <si>
    <t>127.</t>
  </si>
  <si>
    <t>128.</t>
  </si>
  <si>
    <t>129.</t>
  </si>
  <si>
    <t>130.</t>
  </si>
  <si>
    <t>131.</t>
  </si>
  <si>
    <t>132.</t>
  </si>
  <si>
    <t>133.</t>
  </si>
  <si>
    <t>134.</t>
  </si>
  <si>
    <t>135.</t>
  </si>
  <si>
    <t>136.</t>
  </si>
  <si>
    <t>142.</t>
  </si>
  <si>
    <t>137.</t>
  </si>
  <si>
    <t>138.</t>
  </si>
  <si>
    <t>139.</t>
  </si>
  <si>
    <t>140.</t>
  </si>
  <si>
    <t>141.</t>
  </si>
  <si>
    <t>143.</t>
  </si>
  <si>
    <t>144.</t>
  </si>
  <si>
    <t>145.</t>
  </si>
  <si>
    <t>146.</t>
  </si>
  <si>
    <t>147.</t>
  </si>
  <si>
    <t>148.</t>
  </si>
  <si>
    <t>149.</t>
  </si>
  <si>
    <t>150.</t>
  </si>
  <si>
    <t>151.</t>
  </si>
  <si>
    <t>152.</t>
  </si>
  <si>
    <t>153.</t>
  </si>
  <si>
    <t>154.</t>
  </si>
  <si>
    <t>155.</t>
  </si>
  <si>
    <t>156.</t>
  </si>
  <si>
    <t>157.</t>
  </si>
  <si>
    <t>158.</t>
  </si>
  <si>
    <t>159.</t>
  </si>
  <si>
    <t>160.</t>
  </si>
  <si>
    <t>161.</t>
  </si>
  <si>
    <t>162.</t>
  </si>
  <si>
    <t>163.</t>
  </si>
  <si>
    <t>164.</t>
  </si>
  <si>
    <t>165.</t>
  </si>
  <si>
    <t>166.</t>
  </si>
  <si>
    <t>167.</t>
  </si>
  <si>
    <t>168.</t>
  </si>
  <si>
    <t>117.</t>
  </si>
  <si>
    <t>Uzticamības un elektroniskās identifikācijas infrastruktūras attīstība</t>
  </si>
  <si>
    <t>Atlīdzības politikas reformas ieviešana, nodrošinot grozījumu “Valsts un pašvaldību institūciju amatpersonu un darbinieka atlīdzības likumā”  un jaunā amatu katalogā noteikto</t>
  </si>
  <si>
    <t xml:space="preserve"> Invaliditātes ekspertīžu nodrošināšana</t>
  </si>
  <si>
    <t>Ieslodzījuma vietas</t>
  </si>
  <si>
    <t>Apgabaltiesas un rajonu (pilsētu) tiesas</t>
  </si>
  <si>
    <t>Vides pārraudzības valsts birojs</t>
  </si>
  <si>
    <t>12_21_P</t>
  </si>
  <si>
    <t>ES jaunu tiesību aktu ieviešana patērētāju aizsardzības jomā</t>
  </si>
  <si>
    <t xml:space="preserve"> Iekšējais tirgus un patērētāju tiesību aizsardzība</t>
  </si>
  <si>
    <t>126.</t>
  </si>
  <si>
    <t>169.</t>
  </si>
  <si>
    <t>IKT funcionalitātes nodrošināšanas pasākumi valsts aizsardzībai un drošības stiprināšanai.</t>
  </si>
  <si>
    <t>15. Izglītības un zinātnes ministrija kopā:</t>
  </si>
  <si>
    <t>Atbalsts Ukrainai</t>
  </si>
  <si>
    <t>18.</t>
  </si>
  <si>
    <t>19.</t>
  </si>
  <si>
    <t>120.</t>
  </si>
  <si>
    <t>170.</t>
  </si>
  <si>
    <t>10_04_P</t>
  </si>
  <si>
    <t>21. Viedās administrācijas un reģionālās attīstības ministrija kopā:</t>
  </si>
  <si>
    <t>Kritiskas un svarīgas informācijas tehnoloģiju infrastruktūras drošības pasākumu nodrošinājums</t>
  </si>
  <si>
    <t>13_08_P</t>
  </si>
  <si>
    <t>31.01.00</t>
  </si>
  <si>
    <t>Budžeta izpilde</t>
  </si>
  <si>
    <t>171.</t>
  </si>
  <si>
    <t>Skolu jaunatnes dziesmu un deju svētki</t>
  </si>
  <si>
    <t>17_14_P</t>
  </si>
  <si>
    <t>17_15_P</t>
  </si>
  <si>
    <t>17_16_P</t>
  </si>
  <si>
    <t>17_17_P</t>
  </si>
  <si>
    <t>17_18_P</t>
  </si>
  <si>
    <t>17_19_P</t>
  </si>
  <si>
    <t>17_20_P</t>
  </si>
  <si>
    <t>17_21_P</t>
  </si>
  <si>
    <t>17_22_P</t>
  </si>
  <si>
    <t>17_23_P</t>
  </si>
  <si>
    <t>17_24_P</t>
  </si>
  <si>
    <t>17_25_P</t>
  </si>
  <si>
    <t>17_26_P</t>
  </si>
  <si>
    <t>17_27_P</t>
  </si>
  <si>
    <t>17_28_P</t>
  </si>
  <si>
    <t>Rail Baltica projekta īstenošana</t>
  </si>
  <si>
    <t>Valsts vietējo autoceļu pārbūve nodrošinot divejādu lietojamību</t>
  </si>
  <si>
    <t xml:space="preserve">Aviācijas drošības infrastruktūras uzlabošana lidostas "Rīga" lidlaukam </t>
  </si>
  <si>
    <t xml:space="preserve">Jauna dzelzceļa tilta pār Dubnas upi (pie Līvāniem) būvniecība (ar caurvedes un kravnesības spēju atbilstoši militārajām vajadzībām) </t>
  </si>
  <si>
    <t>Latvijas Radio 1.programmas apraides risinājuma stiprināšana</t>
  </si>
  <si>
    <t xml:space="preserve">Domēna vārda gov.lv zonas uzturēšana  </t>
  </si>
  <si>
    <t>Ārkārtas situāciju valsts elektronisko sakaru tīkla (ĀSVEST) vienotā saziņas rīka apkalpojuma nodrošināšana</t>
  </si>
  <si>
    <t>Abonēto preses izdevumu piegādes pakalpojumu nodrošināšana (valsts daļa)</t>
  </si>
  <si>
    <t>Latgaliešu rakstu valodas un lībiešu valodas atainošanas oficiālajās norādēs ieviešana praksē</t>
  </si>
  <si>
    <t>TEN-T tīkla autoceļu pārbūve un atjaunošana, nodrošinot divejādu lietojamību</t>
  </si>
  <si>
    <t>Valsts galveno autoceļu pārbūve un atjaunošana, nodrošinot divejādu lietojamību</t>
  </si>
  <si>
    <t>Valsts reģionālo autoceļu pārbūve un atjaunošana, nodrošinot divejādu lietojamību</t>
  </si>
  <si>
    <t xml:space="preserve">Lidlauka drošības un aviodrošības tehniskā aprīkojuma un infrastruktūras modernizēšana lidostas "Ventspils" lidlaukam </t>
  </si>
  <si>
    <t xml:space="preserve">Aviodrošības tehniskā aprīkojuma un drošības infrastruktūras modernizēšana lidostas "Liepāja" lidlaukam </t>
  </si>
  <si>
    <t>Universālā pasta pakalpojuma saistību izpildes radīto zaudējumu (tīro izmaksu)  kompensācija</t>
  </si>
  <si>
    <t>Jaunā budžeta programma</t>
  </si>
  <si>
    <t>49.00.00</t>
  </si>
  <si>
    <t>Rail Baltica projekta infrastruktūras pārvaldības funkcijas nodrošināšana</t>
  </si>
  <si>
    <t>44.00.00</t>
  </si>
  <si>
    <t>Līdzekļi aviācijas drošības, glābšanas un civilmilitārās sadarbības nodrošināšanai</t>
  </si>
  <si>
    <t>Kompensācijas par abonētās preses piegādi un saistību izpildi</t>
  </si>
  <si>
    <t> </t>
  </si>
  <si>
    <t>172.</t>
  </si>
  <si>
    <t>173.</t>
  </si>
  <si>
    <t>174.</t>
  </si>
  <si>
    <t>175.</t>
  </si>
  <si>
    <t>176.</t>
  </si>
  <si>
    <t>177.</t>
  </si>
  <si>
    <t>178.</t>
  </si>
  <si>
    <t>179.</t>
  </si>
  <si>
    <t>180.</t>
  </si>
  <si>
    <t>181.</t>
  </si>
  <si>
    <t>182.</t>
  </si>
  <si>
    <t>183.</t>
  </si>
  <si>
    <t>184.</t>
  </si>
  <si>
    <t>185.</t>
  </si>
  <si>
    <t>186.</t>
  </si>
  <si>
    <t>-</t>
  </si>
  <si>
    <t>Valsts sociālās apdrošināšanas aģentūras speciālais budžets (konsolidējamā pozīcija 
no pamatbudžeta apakšprogrammas 97.02.00 "Nozares centralizēto funkciju izpilde")</t>
  </si>
  <si>
    <t xml:space="preserve">Sociālo pakalpojumu pieejamības nodrošināšana*
</t>
  </si>
  <si>
    <t>Pakalpojumu vardarbības mazināšanai un novēršanai pilnveidošana**</t>
  </si>
  <si>
    <t xml:space="preserve"> Valsts sociālās apdrošināšanas aģentūras speciālais budžets (konsolidējamā pozīcija 
no pamatbudžeta apakšprogrammas 97.02.00 "Nozares centralizēto funkciju izpilde")</t>
  </si>
  <si>
    <t>Konkurētspējīga atalgojuma nodrošināšana nozares pārvaldībā nodarbinātajiem***</t>
  </si>
  <si>
    <t>Valsts atbalsta pilnveidošana nestrādājošiem bērna invalīda kopšanas pabalsta saņēmējiem  pensiju nodrošinājumam****</t>
  </si>
  <si>
    <t>Valsts fondēto pensiju shēmas kapitāla pārnešana*****</t>
  </si>
  <si>
    <r>
      <t xml:space="preserve">        * gadījumā, ja tiek MK atbalstīts informatīvā  ziņojuma "Par valsts pamatbudžeta un valsts speciālā budžeta bāzi un izdevumu pārskatīšanas rezultātiem 2025., 2026., 2027. un 2028. gadam" projektā iekļautais LM priekšlikums par līdzekļu pārdali  2025. gadam un turpmāk ik gadu 155 336 euro apmērā Veselības un darbspēju ekspertīzes ārstu valsts komisijai savlaicīgai lēmumu par pakalpojumuma piešķiršanu pieņemšanai un nosūtīšanai klientiem, prioritātei attiecīgi tiks samazināts nepieciešamā finansējuma apmērs;
      ** gadījumā, ja tiek MK atbalstīts informatīvā  ziņojuma "Par valsts pamatbudžeta un valsts speciālā budžeta bāzi un izdevumu pārskatīšanas rezultātiem 2025., 2026., 2027. un 2028. gadam" projektā iekļautais LM priekšlikums par līdzekļu pārdali  2025. gadam un turpmāk ik gadu 96 115 </t>
    </r>
    <r>
      <rPr>
        <i/>
        <sz val="8"/>
        <rFont val="Times New Roman"/>
        <family val="1"/>
        <charset val="186"/>
      </rPr>
      <t>euro</t>
    </r>
    <r>
      <rPr>
        <sz val="8"/>
        <rFont val="Times New Roman"/>
        <family val="1"/>
        <charset val="186"/>
      </rPr>
      <t xml:space="preserve"> apmērā, lai nodrošinātu vardarbības prevencijas pasākumus bērniem, vecākiem un speciālistiem, kuri strādā ar bērniem, lai sniegtu pamatprasmes un zināšanas par vardarbību, spēju to atpazīt un vardarbības riska, īpaši seksuālās vardarbības riska, mazināšanu attiecībās ar citiem cilvēkiem, prioritātē iekļautajam pasākumam vardarbības prevencijas nodrošināšanai bērniem, vecākiem un speciālistiem, kuri strādā ar bērniem, attiecīgi tiks samazināts nepieciešamā finansējuma apmērs;
    *** gadījumā, ja tiek MK atbalstīts informatīvā  ziņojuma "Par valsts pamatbudžeta un valsts speciālā budžeta bāzi un izdevumu pārskatīšanas rezultātiem 2025., 2026., 2027. un 2028. gadam" projektā iekļautais LM priekšlikums par līdzekļu pārdali  2025. gadam un turpmāk ik gadu 867 004 </t>
    </r>
    <r>
      <rPr>
        <i/>
        <sz val="8"/>
        <rFont val="Times New Roman"/>
        <family val="1"/>
        <charset val="186"/>
      </rPr>
      <t>euro</t>
    </r>
    <r>
      <rPr>
        <sz val="8"/>
        <rFont val="Times New Roman"/>
        <family val="1"/>
        <charset val="186"/>
      </rPr>
      <t xml:space="preserve"> apmērā labklājības nozares kapacitātes stiprināšanai, prioritātei attiecīgi tiks samazināts nepieciešamā finansējuma apmērs;
  **** gadījumā,  ja tiek MK atbalstīts LM prioritārais pasākums 18_02_P "Materiālā atbalsta pilnveidošana bērna ar invaliditāti īpašas kopšanas pabalsta saņēmējiem", prioritārā pasākuma 18_14_P finansējums 2025.gadam un turpmāk ik gadu veidosies 657 216 </t>
    </r>
    <r>
      <rPr>
        <i/>
        <sz val="8"/>
        <rFont val="Times New Roman"/>
        <family val="1"/>
        <charset val="186"/>
      </rPr>
      <t>euro</t>
    </r>
    <r>
      <rPr>
        <sz val="8"/>
        <rFont val="Times New Roman"/>
        <family val="1"/>
        <charset val="186"/>
      </rPr>
      <t xml:space="preserve">;
***** prioritārā pasākuma atbalsta gadījumā palielināsies ieņēmumi speciālā budžeta apakšprogrammā 04.01.00 "Valsts pensiju speciālais budžets" 2025.gadam 26 803 750 </t>
    </r>
    <r>
      <rPr>
        <i/>
        <sz val="8"/>
        <rFont val="Times New Roman"/>
        <family val="1"/>
        <charset val="186"/>
      </rPr>
      <t>euro</t>
    </r>
    <r>
      <rPr>
        <sz val="8"/>
        <rFont val="Times New Roman"/>
        <family val="1"/>
        <charset val="186"/>
      </rPr>
      <t xml:space="preserve"> apmērā, 2026.gadam un turpmāk ik gadu 5 360 750 </t>
    </r>
    <r>
      <rPr>
        <i/>
        <sz val="8"/>
        <rFont val="Times New Roman"/>
        <family val="1"/>
        <charset val="186"/>
      </rPr>
      <t>euro</t>
    </r>
    <r>
      <rPr>
        <sz val="8"/>
        <rFont val="Times New Roman"/>
        <family val="1"/>
        <charset val="186"/>
      </rPr>
      <t xml:space="preserve"> apmērā.</t>
    </r>
  </si>
  <si>
    <t>187.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</si>
</sst>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_-;\-* #,##0_-;_-* &quot;-&quot;??_-;_-@_-"/>
  </numFmts>
  <fonts count="23" x14ac:knownFonts="1">
    <font>
      <sz val="12"/>
      <color theme="1"/>
      <name val="Times New Roman"/>
      <family val="2"/>
      <charset val="186"/>
    </font>
    <font>
      <sz val="11"/>
      <color theme="1"/>
      <name val="Calibri"/>
      <family val="2"/>
      <charset val="186"/>
      <scheme val="minor"/>
    </font>
    <font>
      <sz val="11"/>
      <color theme="1"/>
      <name val="Calibri"/>
      <family val="2"/>
      <charset val="186"/>
      <scheme val="minor"/>
    </font>
    <font>
      <sz val="8"/>
      <color theme="1"/>
      <name val="Times New Roman"/>
      <family val="1"/>
      <charset val="186"/>
    </font>
    <font>
      <b/>
      <sz val="8"/>
      <color theme="1"/>
      <name val="Times New Roman"/>
      <family val="1"/>
      <charset val="186"/>
    </font>
    <font>
      <sz val="12"/>
      <color theme="1"/>
      <name val="Times New Roman"/>
      <family val="1"/>
      <charset val="186"/>
    </font>
    <font>
      <b/>
      <sz val="11"/>
      <color theme="1"/>
      <name val="Times New Roman"/>
      <family val="1"/>
      <charset val="186"/>
    </font>
    <font>
      <i/>
      <sz val="8"/>
      <color theme="1"/>
      <name val="Times New Roman"/>
      <family val="1"/>
      <charset val="186"/>
    </font>
    <font>
      <sz val="8"/>
      <color indexed="8"/>
      <name val="Times New Roman"/>
      <family val="1"/>
      <charset val="186"/>
    </font>
    <font>
      <sz val="8"/>
      <name val="Times New Roman"/>
      <family val="1"/>
      <charset val="186"/>
    </font>
    <font>
      <sz val="9"/>
      <color theme="1"/>
      <name val="Times New Roman"/>
      <family val="1"/>
      <charset val="186"/>
    </font>
    <font>
      <b/>
      <sz val="9"/>
      <color theme="1"/>
      <name val="Times New Roman"/>
      <family val="1"/>
      <charset val="186"/>
    </font>
    <font>
      <sz val="9"/>
      <name val="Times New Roman"/>
      <family val="1"/>
      <charset val="186"/>
    </font>
    <font>
      <b/>
      <sz val="8"/>
      <name val="Times New Roman"/>
      <family val="1"/>
      <charset val="186"/>
    </font>
    <font>
      <sz val="10"/>
      <name val="Arial"/>
      <family val="2"/>
      <charset val="186"/>
    </font>
    <font>
      <sz val="12"/>
      <color theme="1"/>
      <name val="Times New Roman"/>
      <family val="2"/>
      <charset val="186"/>
    </font>
    <font>
      <sz val="8"/>
      <color rgb="FFFF0000"/>
      <name val="Times New Roman"/>
      <family val="1"/>
      <charset val="186"/>
    </font>
    <font>
      <sz val="8"/>
      <color theme="1"/>
      <name val="Calibri"/>
      <family val="2"/>
      <charset val="186"/>
      <scheme val="minor"/>
    </font>
    <font>
      <sz val="8"/>
      <color rgb="FF000000"/>
      <name val="Times New Roman"/>
      <family val="1"/>
      <charset val="186"/>
    </font>
    <font>
      <sz val="8"/>
      <name val="Calibri"/>
      <family val="2"/>
      <charset val="186"/>
      <scheme val="minor"/>
    </font>
    <font>
      <sz val="8"/>
      <name val="Times New Roman"/>
      <family val="1"/>
    </font>
    <font>
      <i/>
      <sz val="8"/>
      <name val="Times New Roman"/>
      <family val="1"/>
      <charset val="186"/>
    </font>
    <font>
      <b/>
      <sz val="9"/>
      <color theme="1"/>
      <name val="Calibri"/>
      <family val="2"/>
      <charset val="186"/>
      <scheme val="minor"/>
    </font>
  </fonts>
  <fills count="7">
    <fill>
      <patternFill patternType="none"/>
    </fill>
    <fill>
      <patternFill patternType="gray125"/>
    </fill>
    <fill>
      <patternFill patternType="solid">
        <fgColor theme="0" tint="-4.9989318521683403E-2"/>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8" tint="0.59999389629810485"/>
        <bgColor indexed="65"/>
      </patternFill>
    </fill>
    <fill>
      <patternFill patternType="solid">
        <fgColor theme="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right/>
      <top style="thin">
        <color indexed="64"/>
      </top>
      <bottom/>
      <diagonal/>
    </border>
  </borders>
  <cellStyleXfs count="11">
    <xf numFmtId="0" fontId="0" fillId="0" borderId="0"/>
    <xf numFmtId="0" fontId="14" fillId="0" borderId="0"/>
    <xf numFmtId="0" fontId="14" fillId="0" borderId="0"/>
    <xf numFmtId="0" fontId="14" fillId="0" borderId="0"/>
    <xf numFmtId="0" fontId="14" fillId="0" borderId="0"/>
    <xf numFmtId="43" fontId="15" fillId="0" borderId="0" applyFont="0" applyFill="0" applyBorder="0" applyAlignment="0" applyProtection="0"/>
    <xf numFmtId="0" fontId="2" fillId="5" borderId="0" applyNumberFormat="0" applyBorder="0" applyAlignment="0" applyProtection="0"/>
    <xf numFmtId="0" fontId="14" fillId="0" borderId="0"/>
    <xf numFmtId="0" fontId="14" fillId="0" borderId="0"/>
    <xf numFmtId="0" fontId="14" fillId="0" borderId="0" applyBorder="0"/>
    <xf numFmtId="0" fontId="1" fillId="0" borderId="0"/>
  </cellStyleXfs>
  <cellXfs count="177">
    <xf numFmtId="0" fontId="0" fillId="0" borderId="0" xfId="0"/>
    <xf numFmtId="0" fontId="3" fillId="0" borderId="0" xfId="0" applyFont="1" applyAlignment="1">
      <alignment horizontal="center" vertical="center"/>
    </xf>
    <xf numFmtId="0" fontId="4" fillId="0" borderId="0" xfId="0" applyFont="1" applyAlignment="1">
      <alignment horizontal="center" vertical="center"/>
    </xf>
    <xf numFmtId="0" fontId="3" fillId="0" borderId="0" xfId="0" applyFont="1" applyAlignment="1">
      <alignment vertical="center" wrapText="1"/>
    </xf>
    <xf numFmtId="0" fontId="3" fillId="0" borderId="0" xfId="0" applyFont="1" applyAlignment="1">
      <alignment horizontal="right" vertical="center"/>
    </xf>
    <xf numFmtId="0" fontId="3" fillId="0" borderId="0" xfId="0" applyFont="1"/>
    <xf numFmtId="0" fontId="5" fillId="0" borderId="0" xfId="0" applyFont="1"/>
    <xf numFmtId="0" fontId="8"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9" fillId="2" borderId="1" xfId="0" applyFont="1" applyFill="1" applyBorder="1" applyAlignment="1">
      <alignment horizontal="center" vertical="center" wrapText="1"/>
    </xf>
    <xf numFmtId="3" fontId="5" fillId="0" borderId="0" xfId="0" applyNumberFormat="1" applyFont="1"/>
    <xf numFmtId="0" fontId="3" fillId="0" borderId="1" xfId="0" applyFont="1" applyBorder="1" applyAlignment="1">
      <alignment horizontal="center"/>
    </xf>
    <xf numFmtId="0" fontId="3" fillId="0" borderId="1" xfId="0" applyFont="1" applyBorder="1" applyAlignment="1">
      <alignment horizontal="left" indent="2"/>
    </xf>
    <xf numFmtId="0" fontId="3" fillId="0" borderId="1" xfId="0" applyFont="1" applyBorder="1" applyAlignment="1">
      <alignment horizontal="left"/>
    </xf>
    <xf numFmtId="0" fontId="3" fillId="0" borderId="1" xfId="0" applyFont="1" applyBorder="1" applyAlignment="1">
      <alignment horizontal="right"/>
    </xf>
    <xf numFmtId="0" fontId="3" fillId="0" borderId="1" xfId="0" applyFont="1" applyBorder="1" applyAlignment="1">
      <alignment horizontal="left" indent="1"/>
    </xf>
    <xf numFmtId="0" fontId="3" fillId="0" borderId="1" xfId="0" applyFont="1" applyBorder="1" applyAlignment="1">
      <alignment horizontal="left" wrapText="1"/>
    </xf>
    <xf numFmtId="0" fontId="3" fillId="0" borderId="1" xfId="0" applyFont="1" applyBorder="1"/>
    <xf numFmtId="0" fontId="3" fillId="0" borderId="1" xfId="0" applyFont="1" applyBorder="1" applyAlignment="1">
      <alignment horizontal="right" wrapText="1"/>
    </xf>
    <xf numFmtId="0" fontId="5" fillId="0" borderId="0" xfId="0" applyFont="1" applyAlignment="1">
      <alignment horizontal="right"/>
    </xf>
    <xf numFmtId="0" fontId="3" fillId="0" borderId="0" xfId="0" applyFont="1" applyAlignment="1">
      <alignment horizontal="left" vertical="center"/>
    </xf>
    <xf numFmtId="0" fontId="10" fillId="0" borderId="0" xfId="0" applyFont="1" applyAlignment="1">
      <alignment horizontal="left" vertical="center"/>
    </xf>
    <xf numFmtId="0" fontId="11" fillId="0" borderId="0" xfId="0" applyFont="1" applyAlignment="1">
      <alignment horizontal="center" vertical="center"/>
    </xf>
    <xf numFmtId="0" fontId="12" fillId="0" borderId="0" xfId="0" applyFont="1" applyAlignment="1">
      <alignment vertical="center" wrapText="1"/>
    </xf>
    <xf numFmtId="3" fontId="4" fillId="4" borderId="1" xfId="0" applyNumberFormat="1" applyFont="1" applyFill="1" applyBorder="1" applyAlignment="1">
      <alignment horizontal="right"/>
    </xf>
    <xf numFmtId="3" fontId="0" fillId="0" borderId="0" xfId="0" applyNumberFormat="1"/>
    <xf numFmtId="164" fontId="5" fillId="0" borderId="0" xfId="0" applyNumberFormat="1" applyFont="1"/>
    <xf numFmtId="0" fontId="3" fillId="0" borderId="0" xfId="0" applyFont="1" applyAlignment="1">
      <alignment horizontal="right"/>
    </xf>
    <xf numFmtId="3" fontId="13" fillId="4" borderId="1" xfId="0" applyNumberFormat="1" applyFont="1" applyFill="1" applyBorder="1" applyAlignment="1">
      <alignment horizontal="right" vertical="center"/>
    </xf>
    <xf numFmtId="0" fontId="3" fillId="0" borderId="0" xfId="0" applyFont="1" applyAlignment="1">
      <alignment horizontal="right" vertical="center" wrapText="1"/>
    </xf>
    <xf numFmtId="3" fontId="4" fillId="3" borderId="1" xfId="0" applyNumberFormat="1" applyFont="1" applyFill="1" applyBorder="1" applyAlignment="1">
      <alignment horizontal="right" vertical="center"/>
    </xf>
    <xf numFmtId="0" fontId="3" fillId="0" borderId="0" xfId="0" applyFont="1" applyAlignment="1">
      <alignment horizontal="center"/>
    </xf>
    <xf numFmtId="0" fontId="3" fillId="0" borderId="0" xfId="0" applyFont="1" applyAlignment="1">
      <alignment horizontal="left" indent="2"/>
    </xf>
    <xf numFmtId="49" fontId="3" fillId="0" borderId="0" xfId="0" applyNumberFormat="1" applyFont="1" applyAlignment="1">
      <alignment horizontal="right"/>
    </xf>
    <xf numFmtId="0" fontId="3" fillId="0" borderId="0" xfId="0" applyFont="1" applyAlignment="1">
      <alignment horizontal="left" wrapText="1"/>
    </xf>
    <xf numFmtId="3" fontId="3" fillId="0" borderId="0" xfId="0" applyNumberFormat="1" applyFont="1" applyAlignment="1">
      <alignment horizontal="right"/>
    </xf>
    <xf numFmtId="0" fontId="5" fillId="0" borderId="1" xfId="0" applyFont="1" applyBorder="1"/>
    <xf numFmtId="0" fontId="3" fillId="0" borderId="1" xfId="0" applyFont="1" applyBorder="1" applyAlignment="1">
      <alignment horizontal="left" vertical="top" indent="2"/>
    </xf>
    <xf numFmtId="49" fontId="9" fillId="0" borderId="1" xfId="1" applyNumberFormat="1" applyFont="1" applyBorder="1" applyAlignment="1">
      <alignment vertical="top" wrapText="1"/>
    </xf>
    <xf numFmtId="0" fontId="3" fillId="0" borderId="1" xfId="0" applyFont="1" applyBorder="1" applyAlignment="1">
      <alignment horizontal="right" vertical="center"/>
    </xf>
    <xf numFmtId="0" fontId="3" fillId="0" borderId="1" xfId="0" applyFont="1" applyBorder="1" applyAlignment="1">
      <alignment horizontal="center" vertical="center"/>
    </xf>
    <xf numFmtId="49" fontId="9" fillId="0" borderId="1" xfId="1" applyNumberFormat="1" applyFont="1" applyBorder="1" applyAlignment="1">
      <alignment horizontal="right" vertical="center" wrapText="1"/>
    </xf>
    <xf numFmtId="49" fontId="9" fillId="0" borderId="1" xfId="1" applyNumberFormat="1" applyFont="1" applyBorder="1" applyAlignment="1">
      <alignment horizontal="left" vertical="top" wrapText="1"/>
    </xf>
    <xf numFmtId="3" fontId="9" fillId="0" borderId="1" xfId="1" applyNumberFormat="1" applyFont="1" applyBorder="1" applyAlignment="1">
      <alignment horizontal="center" vertical="top" wrapText="1"/>
    </xf>
    <xf numFmtId="49" fontId="19" fillId="0" borderId="1" xfId="0" applyNumberFormat="1" applyFont="1" applyBorder="1" applyAlignment="1">
      <alignment vertical="top" wrapText="1"/>
    </xf>
    <xf numFmtId="0" fontId="3" fillId="0" borderId="2" xfId="0" applyFont="1" applyBorder="1"/>
    <xf numFmtId="0" fontId="5" fillId="0" borderId="1" xfId="0" applyFont="1" applyBorder="1" applyAlignment="1">
      <alignment horizontal="center"/>
    </xf>
    <xf numFmtId="49" fontId="3" fillId="0" borderId="1" xfId="0" applyNumberFormat="1" applyFont="1" applyBorder="1" applyAlignment="1">
      <alignment horizontal="right" vertical="top" wrapText="1"/>
    </xf>
    <xf numFmtId="0" fontId="3" fillId="0" borderId="4" xfId="0" applyFont="1" applyBorder="1" applyAlignment="1">
      <alignment horizontal="left" vertical="top" wrapText="1"/>
    </xf>
    <xf numFmtId="3" fontId="9" fillId="0" borderId="1" xfId="1" applyNumberFormat="1" applyFont="1" applyBorder="1" applyAlignment="1">
      <alignment vertical="top" wrapText="1"/>
    </xf>
    <xf numFmtId="3" fontId="9" fillId="0" borderId="1" xfId="0" applyNumberFormat="1" applyFont="1" applyBorder="1" applyAlignment="1">
      <alignment horizontal="right" vertical="top" wrapText="1"/>
    </xf>
    <xf numFmtId="3" fontId="9" fillId="0" borderId="1" xfId="0" applyNumberFormat="1" applyFont="1" applyBorder="1" applyAlignment="1">
      <alignment horizontal="right" vertical="top"/>
    </xf>
    <xf numFmtId="0" fontId="9" fillId="0" borderId="1" xfId="0" applyFont="1" applyBorder="1" applyAlignment="1">
      <alignment horizontal="center" vertical="top"/>
    </xf>
    <xf numFmtId="0" fontId="3" fillId="0" borderId="1" xfId="0" applyFont="1" applyBorder="1" applyAlignment="1">
      <alignment horizontal="center" vertical="top"/>
    </xf>
    <xf numFmtId="0" fontId="3" fillId="0" borderId="1" xfId="0" applyFont="1" applyBorder="1" applyAlignment="1">
      <alignment horizontal="right" vertical="top"/>
    </xf>
    <xf numFmtId="0" fontId="3" fillId="0" borderId="1" xfId="0" applyFont="1" applyBorder="1" applyAlignment="1">
      <alignment horizontal="left" vertical="top"/>
    </xf>
    <xf numFmtId="3" fontId="3" fillId="0" borderId="1" xfId="0" applyNumberFormat="1" applyFont="1" applyBorder="1" applyAlignment="1">
      <alignment horizontal="right"/>
    </xf>
    <xf numFmtId="0" fontId="16" fillId="0" borderId="0" xfId="0" applyFont="1"/>
    <xf numFmtId="0" fontId="9" fillId="0" borderId="6" xfId="0" applyFont="1" applyBorder="1" applyAlignment="1">
      <alignment horizontal="center" vertical="top" wrapText="1"/>
    </xf>
    <xf numFmtId="0" fontId="9" fillId="0" borderId="6" xfId="0" applyFont="1" applyBorder="1" applyAlignment="1">
      <alignment horizontal="left" vertical="top" wrapText="1"/>
    </xf>
    <xf numFmtId="49" fontId="9" fillId="0" borderId="1" xfId="0" applyNumberFormat="1" applyFont="1" applyBorder="1" applyAlignment="1">
      <alignment horizontal="center" vertical="top"/>
    </xf>
    <xf numFmtId="49" fontId="9" fillId="0" borderId="2" xfId="1" applyNumberFormat="1" applyFont="1" applyBorder="1" applyAlignment="1">
      <alignment vertical="top" wrapText="1"/>
    </xf>
    <xf numFmtId="3" fontId="4" fillId="4" borderId="1" xfId="0" applyNumberFormat="1" applyFont="1" applyFill="1" applyBorder="1" applyAlignment="1">
      <alignment horizontal="right" vertical="center"/>
    </xf>
    <xf numFmtId="49" fontId="9" fillId="0" borderId="1" xfId="3" applyNumberFormat="1" applyFont="1" applyBorder="1" applyAlignment="1">
      <alignment vertical="top" wrapText="1"/>
    </xf>
    <xf numFmtId="49" fontId="3" fillId="0" borderId="1" xfId="10" applyNumberFormat="1" applyFont="1" applyBorder="1" applyAlignment="1">
      <alignment horizontal="right" vertical="top" wrapText="1"/>
    </xf>
    <xf numFmtId="49" fontId="9" fillId="0" borderId="1" xfId="3" applyNumberFormat="1" applyFont="1" applyBorder="1" applyAlignment="1">
      <alignment horizontal="left" vertical="top" wrapText="1"/>
    </xf>
    <xf numFmtId="49" fontId="9" fillId="0" borderId="1" xfId="1" applyNumberFormat="1" applyFont="1" applyBorder="1" applyAlignment="1">
      <alignment horizontal="center" vertical="top" wrapText="1"/>
    </xf>
    <xf numFmtId="49" fontId="9" fillId="0" borderId="1" xfId="1" applyNumberFormat="1" applyFont="1" applyBorder="1" applyAlignment="1">
      <alignment horizontal="justify" vertical="top" wrapText="1"/>
    </xf>
    <xf numFmtId="49" fontId="9" fillId="0" borderId="7" xfId="1" applyNumberFormat="1" applyFont="1" applyBorder="1" applyAlignment="1">
      <alignment horizontal="center" vertical="top" wrapText="1"/>
    </xf>
    <xf numFmtId="49" fontId="17" fillId="0" borderId="1" xfId="0" applyNumberFormat="1" applyFont="1" applyBorder="1" applyAlignment="1">
      <alignment vertical="top" wrapText="1"/>
    </xf>
    <xf numFmtId="3" fontId="9" fillId="0" borderId="1" xfId="1" applyNumberFormat="1" applyFont="1" applyBorder="1" applyAlignment="1">
      <alignment horizontal="right" vertical="top" wrapText="1"/>
    </xf>
    <xf numFmtId="49" fontId="3" fillId="0" borderId="1" xfId="0" applyNumberFormat="1" applyFont="1" applyBorder="1" applyAlignment="1">
      <alignment horizontal="right"/>
    </xf>
    <xf numFmtId="3" fontId="18" fillId="0" borderId="1" xfId="1" applyNumberFormat="1" applyFont="1" applyBorder="1" applyAlignment="1">
      <alignment vertical="top" wrapText="1"/>
    </xf>
    <xf numFmtId="3" fontId="21" fillId="0" borderId="1" xfId="1" applyNumberFormat="1" applyFont="1" applyBorder="1" applyAlignment="1">
      <alignment horizontal="right" vertical="top" wrapText="1"/>
    </xf>
    <xf numFmtId="49" fontId="9" fillId="0" borderId="6" xfId="1" applyNumberFormat="1" applyFont="1" applyBorder="1" applyAlignment="1">
      <alignment horizontal="justify" vertical="top" wrapText="1"/>
    </xf>
    <xf numFmtId="3" fontId="9" fillId="0" borderId="6" xfId="1" applyNumberFormat="1" applyFont="1" applyBorder="1" applyAlignment="1">
      <alignment horizontal="right" vertical="top" wrapText="1"/>
    </xf>
    <xf numFmtId="49" fontId="9" fillId="0" borderId="1" xfId="1" applyNumberFormat="1" applyFont="1" applyBorder="1" applyAlignment="1">
      <alignment horizontal="right" vertical="top" wrapText="1"/>
    </xf>
    <xf numFmtId="0" fontId="3" fillId="0" borderId="1" xfId="0" applyFont="1" applyBorder="1" applyAlignment="1">
      <alignment horizontal="left" vertical="top" wrapText="1"/>
    </xf>
    <xf numFmtId="0" fontId="3" fillId="0" borderId="1" xfId="0" applyFont="1" applyBorder="1" applyAlignment="1">
      <alignment horizontal="right" vertical="center" wrapText="1"/>
    </xf>
    <xf numFmtId="3" fontId="3" fillId="0" borderId="1" xfId="0" applyNumberFormat="1" applyFont="1" applyBorder="1" applyAlignment="1">
      <alignment horizontal="center" vertical="center"/>
    </xf>
    <xf numFmtId="0" fontId="3" fillId="0" borderId="5" xfId="0" applyFont="1" applyBorder="1" applyAlignment="1">
      <alignment horizontal="left" wrapText="1"/>
    </xf>
    <xf numFmtId="3" fontId="18" fillId="0" borderId="1" xfId="1" applyNumberFormat="1" applyFont="1" applyBorder="1" applyAlignment="1">
      <alignment horizontal="right" vertical="top" wrapText="1"/>
    </xf>
    <xf numFmtId="49" fontId="3" fillId="0" borderId="1" xfId="0" applyNumberFormat="1" applyFont="1" applyBorder="1" applyAlignment="1">
      <alignment horizontal="right" vertical="top"/>
    </xf>
    <xf numFmtId="3" fontId="3" fillId="0" borderId="1" xfId="0" applyNumberFormat="1" applyFont="1" applyBorder="1" applyAlignment="1">
      <alignment horizontal="right" vertical="center"/>
    </xf>
    <xf numFmtId="3" fontId="3" fillId="0" borderId="1" xfId="0" applyNumberFormat="1" applyFont="1" applyBorder="1" applyAlignment="1">
      <alignment horizontal="right" vertical="top"/>
    </xf>
    <xf numFmtId="0" fontId="3" fillId="0" borderId="1" xfId="0" applyFont="1" applyBorder="1" applyAlignment="1">
      <alignment vertical="top"/>
    </xf>
    <xf numFmtId="3" fontId="3" fillId="0" borderId="1" xfId="0" applyNumberFormat="1" applyFont="1" applyBorder="1" applyAlignment="1">
      <alignment horizontal="right" vertical="top" wrapText="1"/>
    </xf>
    <xf numFmtId="3" fontId="3" fillId="0" borderId="8" xfId="0" applyNumberFormat="1" applyFont="1" applyBorder="1" applyAlignment="1">
      <alignment horizontal="right" vertical="top" wrapText="1"/>
    </xf>
    <xf numFmtId="3" fontId="9" fillId="0" borderId="8" xfId="1" applyNumberFormat="1" applyFont="1" applyBorder="1" applyAlignment="1">
      <alignment horizontal="right" vertical="top" wrapText="1"/>
    </xf>
    <xf numFmtId="3" fontId="3" fillId="0" borderId="7" xfId="0" applyNumberFormat="1" applyFont="1" applyBorder="1" applyAlignment="1">
      <alignment horizontal="right" vertical="top" wrapText="1"/>
    </xf>
    <xf numFmtId="3" fontId="9" fillId="0" borderId="7" xfId="1" applyNumberFormat="1" applyFont="1" applyBorder="1" applyAlignment="1">
      <alignment horizontal="right" vertical="top" wrapText="1"/>
    </xf>
    <xf numFmtId="0" fontId="5" fillId="0" borderId="0" xfId="0" applyFont="1" applyAlignment="1">
      <alignment horizontal="right" vertical="top"/>
    </xf>
    <xf numFmtId="0" fontId="9" fillId="0" borderId="1" xfId="1" applyFont="1" applyBorder="1" applyAlignment="1">
      <alignment horizontal="left" vertical="top" wrapText="1"/>
    </xf>
    <xf numFmtId="49" fontId="3" fillId="0" borderId="1" xfId="0" applyNumberFormat="1" applyFont="1" applyBorder="1" applyAlignment="1">
      <alignment vertical="top" wrapText="1"/>
    </xf>
    <xf numFmtId="49" fontId="12" fillId="0" borderId="1" xfId="1" applyNumberFormat="1" applyFont="1" applyBorder="1" applyAlignment="1">
      <alignment vertical="top" wrapText="1"/>
    </xf>
    <xf numFmtId="49" fontId="22" fillId="0" borderId="4" xfId="0" applyNumberFormat="1" applyFont="1" applyBorder="1" applyAlignment="1">
      <alignment vertical="top" wrapText="1"/>
    </xf>
    <xf numFmtId="49" fontId="20" fillId="0" borderId="1" xfId="9" applyNumberFormat="1" applyFont="1" applyBorder="1" applyAlignment="1">
      <alignment vertical="top" wrapText="1"/>
    </xf>
    <xf numFmtId="0" fontId="20" fillId="0" borderId="1" xfId="0" applyFont="1" applyBorder="1" applyAlignment="1">
      <alignment horizontal="right" vertical="top" wrapText="1"/>
    </xf>
    <xf numFmtId="49" fontId="20" fillId="0" borderId="1" xfId="1" applyNumberFormat="1" applyFont="1" applyBorder="1" applyAlignment="1">
      <alignment horizontal="justify" vertical="top" wrapText="1"/>
    </xf>
    <xf numFmtId="3" fontId="20" fillId="0" borderId="1" xfId="1" applyNumberFormat="1" applyFont="1" applyBorder="1" applyAlignment="1">
      <alignment horizontal="right" vertical="top" wrapText="1"/>
    </xf>
    <xf numFmtId="49" fontId="20" fillId="0" borderId="1" xfId="1" applyNumberFormat="1" applyFont="1" applyBorder="1" applyAlignment="1">
      <alignment vertical="top" wrapText="1"/>
    </xf>
    <xf numFmtId="49" fontId="20" fillId="0" borderId="1" xfId="0" applyNumberFormat="1" applyFont="1" applyBorder="1" applyAlignment="1">
      <alignment horizontal="right" vertical="top" wrapText="1"/>
    </xf>
    <xf numFmtId="49" fontId="20" fillId="0" borderId="1" xfId="1" applyNumberFormat="1" applyFont="1" applyBorder="1" applyAlignment="1">
      <alignment horizontal="right" vertical="top" wrapText="1"/>
    </xf>
    <xf numFmtId="3" fontId="20" fillId="0" borderId="1" xfId="1" applyNumberFormat="1" applyFont="1" applyBorder="1" applyAlignment="1">
      <alignment horizontal="right" vertical="top"/>
    </xf>
    <xf numFmtId="0" fontId="20" fillId="0" borderId="1" xfId="1" applyFont="1" applyBorder="1" applyAlignment="1">
      <alignment horizontal="right" vertical="top"/>
    </xf>
    <xf numFmtId="0" fontId="20" fillId="0" borderId="0" xfId="1" applyFont="1" applyAlignment="1">
      <alignment horizontal="right" vertical="top"/>
    </xf>
    <xf numFmtId="0" fontId="20" fillId="0" borderId="1" xfId="0" applyFont="1" applyBorder="1" applyAlignment="1">
      <alignment vertical="top" wrapText="1"/>
    </xf>
    <xf numFmtId="49" fontId="20" fillId="0" borderId="1" xfId="1" applyNumberFormat="1" applyFont="1" applyBorder="1" applyAlignment="1">
      <alignment horizontal="left" vertical="top" wrapText="1"/>
    </xf>
    <xf numFmtId="3" fontId="20" fillId="0" borderId="1" xfId="0" applyNumberFormat="1" applyFont="1" applyBorder="1" applyAlignment="1">
      <alignment horizontal="right" vertical="top" wrapText="1"/>
    </xf>
    <xf numFmtId="3" fontId="9" fillId="0" borderId="7" xfId="1" applyNumberFormat="1" applyFont="1" applyBorder="1" applyAlignment="1">
      <alignment horizontal="center" vertical="top" wrapText="1"/>
    </xf>
    <xf numFmtId="3" fontId="9" fillId="0" borderId="1" xfId="8" applyNumberFormat="1" applyFont="1" applyBorder="1" applyAlignment="1">
      <alignment horizontal="right" vertical="top" wrapText="1"/>
    </xf>
    <xf numFmtId="3" fontId="9" fillId="0" borderId="1" xfId="8" applyNumberFormat="1" applyFont="1" applyBorder="1" applyAlignment="1">
      <alignment horizontal="center" vertical="top" wrapText="1"/>
    </xf>
    <xf numFmtId="49" fontId="9" fillId="0" borderId="1" xfId="0" applyNumberFormat="1" applyFont="1" applyBorder="1" applyAlignment="1">
      <alignment horizontal="right" vertical="top" wrapText="1"/>
    </xf>
    <xf numFmtId="49" fontId="9" fillId="0" borderId="1" xfId="0" applyNumberFormat="1" applyFont="1" applyBorder="1" applyAlignment="1">
      <alignment vertical="top" wrapText="1"/>
    </xf>
    <xf numFmtId="49" fontId="9" fillId="0" borderId="1" xfId="9" applyNumberFormat="1" applyFont="1" applyBorder="1" applyAlignment="1">
      <alignment vertical="top" wrapText="1"/>
    </xf>
    <xf numFmtId="49" fontId="9" fillId="0" borderId="1" xfId="9" applyNumberFormat="1" applyFont="1" applyBorder="1" applyAlignment="1">
      <alignment horizontal="right" vertical="top" wrapText="1"/>
    </xf>
    <xf numFmtId="3" fontId="9" fillId="0" borderId="1" xfId="7" applyNumberFormat="1" applyFont="1" applyBorder="1" applyAlignment="1">
      <alignment horizontal="right" vertical="top" wrapText="1"/>
    </xf>
    <xf numFmtId="49" fontId="9" fillId="0" borderId="3" xfId="9" applyNumberFormat="1" applyFont="1" applyBorder="1" applyAlignment="1">
      <alignment vertical="top" wrapText="1"/>
    </xf>
    <xf numFmtId="49" fontId="9" fillId="0" borderId="5" xfId="1" applyNumberFormat="1" applyFont="1" applyBorder="1" applyAlignment="1">
      <alignment horizontal="right" vertical="center" wrapText="1"/>
    </xf>
    <xf numFmtId="49" fontId="19" fillId="0" borderId="4" xfId="0" applyNumberFormat="1" applyFont="1" applyBorder="1" applyAlignment="1">
      <alignment vertical="top" wrapText="1"/>
    </xf>
    <xf numFmtId="164" fontId="9" fillId="0" borderId="1" xfId="1" applyNumberFormat="1" applyFont="1" applyBorder="1" applyAlignment="1">
      <alignment horizontal="right" vertical="top" wrapText="1"/>
    </xf>
    <xf numFmtId="49" fontId="9" fillId="0" borderId="4" xfId="1" applyNumberFormat="1" applyFont="1" applyBorder="1" applyAlignment="1">
      <alignment horizontal="left" vertical="top" wrapText="1"/>
    </xf>
    <xf numFmtId="49" fontId="19" fillId="0" borderId="1" xfId="0" applyNumberFormat="1" applyFont="1" applyBorder="1" applyAlignment="1">
      <alignment vertical="center" wrapText="1"/>
    </xf>
    <xf numFmtId="49" fontId="19" fillId="0" borderId="1" xfId="0" applyNumberFormat="1" applyFont="1" applyBorder="1" applyAlignment="1">
      <alignment horizontal="right" vertical="top" wrapText="1"/>
    </xf>
    <xf numFmtId="49" fontId="19" fillId="0" borderId="4" xfId="0" applyNumberFormat="1" applyFont="1" applyBorder="1" applyAlignment="1">
      <alignment vertical="center" wrapText="1"/>
    </xf>
    <xf numFmtId="3" fontId="9" fillId="0" borderId="1" xfId="3" applyNumberFormat="1" applyFont="1" applyBorder="1" applyAlignment="1">
      <alignment vertical="top" wrapText="1"/>
    </xf>
    <xf numFmtId="49" fontId="9" fillId="0" borderId="7" xfId="3" applyNumberFormat="1" applyFont="1" applyBorder="1" applyAlignment="1">
      <alignment horizontal="center" vertical="top" wrapText="1"/>
    </xf>
    <xf numFmtId="0" fontId="3" fillId="0" borderId="1" xfId="0" applyFont="1" applyBorder="1" applyAlignment="1">
      <alignment horizontal="center" vertical="top" wrapText="1"/>
    </xf>
    <xf numFmtId="0" fontId="3" fillId="0" borderId="2" xfId="0" applyFont="1" applyBorder="1" applyAlignment="1">
      <alignment horizontal="center" vertical="top"/>
    </xf>
    <xf numFmtId="0" fontId="9" fillId="0" borderId="1" xfId="1" applyFont="1" applyBorder="1" applyAlignment="1">
      <alignment vertical="top" wrapText="1"/>
    </xf>
    <xf numFmtId="0" fontId="9" fillId="0" borderId="1" xfId="1" applyFont="1" applyBorder="1" applyAlignment="1">
      <alignment horizontal="right" vertical="top" wrapText="1"/>
    </xf>
    <xf numFmtId="0" fontId="9" fillId="0" borderId="2" xfId="1" applyFont="1" applyBorder="1" applyAlignment="1">
      <alignment vertical="top" wrapText="1"/>
    </xf>
    <xf numFmtId="3" fontId="9" fillId="0" borderId="1" xfId="7" applyNumberFormat="1" applyFont="1" applyBorder="1" applyAlignment="1">
      <alignment horizontal="center" vertical="top" wrapText="1"/>
    </xf>
    <xf numFmtId="0" fontId="5" fillId="0" borderId="1" xfId="0" applyFont="1" applyBorder="1" applyAlignment="1">
      <alignment vertical="top"/>
    </xf>
    <xf numFmtId="49" fontId="9" fillId="0" borderId="5" xfId="1" applyNumberFormat="1" applyFont="1" applyBorder="1" applyAlignment="1">
      <alignment horizontal="center" vertical="top" wrapText="1"/>
    </xf>
    <xf numFmtId="49" fontId="20" fillId="0" borderId="7" xfId="1" applyNumberFormat="1" applyFont="1" applyBorder="1" applyAlignment="1">
      <alignment horizontal="center" vertical="top" wrapText="1"/>
    </xf>
    <xf numFmtId="164" fontId="3" fillId="0" borderId="1" xfId="5" applyNumberFormat="1" applyFont="1" applyFill="1" applyBorder="1" applyAlignment="1">
      <alignment horizontal="right" vertical="top"/>
    </xf>
    <xf numFmtId="0" fontId="5" fillId="0" borderId="1" xfId="0" applyFont="1" applyBorder="1" applyAlignment="1">
      <alignment horizontal="right" vertical="top"/>
    </xf>
    <xf numFmtId="3" fontId="9" fillId="0" borderId="1" xfId="0" applyNumberFormat="1" applyFont="1" applyBorder="1" applyAlignment="1">
      <alignment vertical="top" wrapText="1"/>
    </xf>
    <xf numFmtId="3" fontId="9" fillId="0" borderId="7" xfId="1" applyNumberFormat="1" applyFont="1" applyBorder="1" applyAlignment="1">
      <alignment vertical="top" wrapText="1"/>
    </xf>
    <xf numFmtId="3" fontId="9" fillId="0" borderId="1" xfId="0" applyNumberFormat="1" applyFont="1" applyBorder="1" applyAlignment="1">
      <alignment horizontal="center" vertical="top" wrapText="1"/>
    </xf>
    <xf numFmtId="3" fontId="9" fillId="0" borderId="1" xfId="7" applyNumberFormat="1" applyFont="1" applyBorder="1" applyAlignment="1">
      <alignment vertical="top" wrapText="1"/>
    </xf>
    <xf numFmtId="3" fontId="9" fillId="0" borderId="1" xfId="6" applyNumberFormat="1" applyFont="1" applyFill="1" applyBorder="1" applyAlignment="1">
      <alignment horizontal="center" vertical="top" wrapText="1"/>
    </xf>
    <xf numFmtId="3" fontId="9" fillId="0" borderId="1" xfId="6" applyNumberFormat="1" applyFont="1" applyFill="1" applyBorder="1" applyAlignment="1">
      <alignment horizontal="right" vertical="top" wrapText="1"/>
    </xf>
    <xf numFmtId="164" fontId="9" fillId="0" borderId="1" xfId="5" applyNumberFormat="1" applyFont="1" applyFill="1" applyBorder="1" applyAlignment="1">
      <alignment horizontal="right" vertical="top" wrapText="1"/>
    </xf>
    <xf numFmtId="0" fontId="3" fillId="0" borderId="2" xfId="0" applyFont="1" applyBorder="1" applyAlignment="1">
      <alignment horizontal="center"/>
    </xf>
    <xf numFmtId="49" fontId="3" fillId="0" borderId="7" xfId="1" applyNumberFormat="1" applyFont="1" applyBorder="1" applyAlignment="1">
      <alignment horizontal="center" vertical="top" wrapText="1"/>
    </xf>
    <xf numFmtId="49" fontId="3" fillId="0" borderId="1" xfId="0" applyNumberFormat="1" applyFont="1" applyBorder="1" applyAlignment="1">
      <alignment horizontal="center" vertical="center"/>
    </xf>
    <xf numFmtId="49" fontId="9" fillId="0" borderId="1" xfId="8" applyNumberFormat="1" applyFont="1" applyBorder="1" applyAlignment="1">
      <alignment horizontal="center" vertical="top" wrapText="1"/>
    </xf>
    <xf numFmtId="49" fontId="9" fillId="0" borderId="1" xfId="7" applyNumberFormat="1" applyFont="1" applyBorder="1" applyAlignment="1">
      <alignment horizontal="center" vertical="top" wrapText="1"/>
    </xf>
    <xf numFmtId="49" fontId="3" fillId="0" borderId="0" xfId="0" applyNumberFormat="1" applyFont="1" applyAlignment="1">
      <alignment horizontal="center" vertical="center"/>
    </xf>
    <xf numFmtId="49" fontId="3" fillId="2" borderId="1" xfId="0" applyNumberFormat="1" applyFont="1" applyFill="1" applyBorder="1" applyAlignment="1">
      <alignment horizontal="center" vertical="center" wrapText="1"/>
    </xf>
    <xf numFmtId="49" fontId="4" fillId="3" borderId="1" xfId="0" applyNumberFormat="1" applyFont="1" applyFill="1" applyBorder="1" applyAlignment="1">
      <alignment horizontal="center" vertical="center"/>
    </xf>
    <xf numFmtId="49" fontId="9" fillId="4" borderId="1" xfId="0" applyNumberFormat="1" applyFont="1" applyFill="1" applyBorder="1" applyAlignment="1">
      <alignment horizontal="center" vertical="center"/>
    </xf>
    <xf numFmtId="49" fontId="3" fillId="4" borderId="1" xfId="0" applyNumberFormat="1" applyFont="1" applyFill="1" applyBorder="1" applyAlignment="1">
      <alignment horizontal="center"/>
    </xf>
    <xf numFmtId="49" fontId="3" fillId="0" borderId="1" xfId="0" applyNumberFormat="1" applyFont="1" applyBorder="1" applyAlignment="1">
      <alignment horizontal="center"/>
    </xf>
    <xf numFmtId="49" fontId="3" fillId="4" borderId="1" xfId="0" applyNumberFormat="1" applyFont="1" applyFill="1" applyBorder="1" applyAlignment="1">
      <alignment horizontal="center" vertical="center"/>
    </xf>
    <xf numFmtId="49" fontId="3" fillId="0" borderId="1" xfId="0" applyNumberFormat="1" applyFont="1" applyBorder="1" applyAlignment="1">
      <alignment horizontal="center" vertical="top"/>
    </xf>
    <xf numFmtId="49" fontId="3" fillId="0" borderId="1" xfId="0" applyNumberFormat="1" applyFont="1" applyBorder="1" applyAlignment="1">
      <alignment horizontal="right" vertical="center"/>
    </xf>
    <xf numFmtId="49" fontId="5" fillId="0" borderId="0" xfId="0" applyNumberFormat="1" applyFont="1" applyAlignment="1">
      <alignment horizontal="center"/>
    </xf>
    <xf numFmtId="49" fontId="3" fillId="0" borderId="0" xfId="0" applyNumberFormat="1" applyFont="1" applyAlignment="1">
      <alignment horizontal="center"/>
    </xf>
    <xf numFmtId="3" fontId="9" fillId="6" borderId="1" xfId="1" applyNumberFormat="1" applyFont="1" applyFill="1" applyBorder="1" applyAlignment="1">
      <alignment horizontal="right" vertical="top" wrapText="1"/>
    </xf>
    <xf numFmtId="0" fontId="20" fillId="0" borderId="1" xfId="1" applyFont="1" applyBorder="1" applyAlignment="1">
      <alignment horizontal="center" vertical="top" wrapText="1"/>
    </xf>
    <xf numFmtId="0" fontId="20" fillId="0" borderId="7" xfId="1" applyFont="1" applyBorder="1" applyAlignment="1">
      <alignment horizontal="center" vertical="top" wrapText="1"/>
    </xf>
    <xf numFmtId="0" fontId="4" fillId="4" borderId="2" xfId="0" applyFont="1" applyFill="1" applyBorder="1" applyAlignment="1">
      <alignment horizontal="right" vertical="center"/>
    </xf>
    <xf numFmtId="0" fontId="4" fillId="4" borderId="3" xfId="0" applyFont="1" applyFill="1" applyBorder="1" applyAlignment="1">
      <alignment horizontal="right" vertical="center"/>
    </xf>
    <xf numFmtId="0" fontId="4" fillId="4" borderId="4" xfId="0" applyFont="1" applyFill="1" applyBorder="1" applyAlignment="1">
      <alignment horizontal="right" vertical="center"/>
    </xf>
    <xf numFmtId="0" fontId="3" fillId="0" borderId="0" xfId="0" applyFont="1" applyAlignment="1">
      <alignment horizontal="left" vertical="center" wrapText="1"/>
    </xf>
    <xf numFmtId="0" fontId="9" fillId="0" borderId="9" xfId="0" applyFont="1" applyBorder="1" applyAlignment="1">
      <alignment horizontal="left" vertical="center" wrapText="1"/>
    </xf>
    <xf numFmtId="0" fontId="9" fillId="0" borderId="9" xfId="0" applyFont="1" applyBorder="1" applyAlignment="1">
      <alignment horizontal="left" vertical="center"/>
    </xf>
    <xf numFmtId="0" fontId="3" fillId="0" borderId="0" xfId="0" applyFont="1" applyAlignment="1">
      <alignment horizontal="right" wrapText="1"/>
    </xf>
    <xf numFmtId="0" fontId="6" fillId="0" borderId="0" xfId="0" applyFont="1" applyAlignment="1">
      <alignment horizontal="center" vertical="center" wrapText="1"/>
    </xf>
    <xf numFmtId="0" fontId="3" fillId="2" borderId="1" xfId="0" applyFont="1" applyFill="1" applyBorder="1" applyAlignment="1">
      <alignment horizontal="center" vertical="center" wrapText="1"/>
    </xf>
    <xf numFmtId="0" fontId="4" fillId="3" borderId="2" xfId="0" applyFont="1" applyFill="1" applyBorder="1" applyAlignment="1">
      <alignment horizontal="right" vertical="center"/>
    </xf>
    <xf numFmtId="0" fontId="4" fillId="3" borderId="3" xfId="0" applyFont="1" applyFill="1" applyBorder="1" applyAlignment="1">
      <alignment horizontal="right" vertical="center"/>
    </xf>
    <xf numFmtId="0" fontId="4" fillId="3" borderId="4" xfId="0" applyFont="1" applyFill="1" applyBorder="1" applyAlignment="1">
      <alignment horizontal="right" vertical="center"/>
    </xf>
    <xf numFmtId="0" fontId="3" fillId="2" borderId="1" xfId="0" applyFont="1" applyFill="1" applyBorder="1" applyAlignment="1">
      <alignment horizontal="center"/>
    </xf>
  </cellXfs>
  <cellStyles count="11">
    <cellStyle name="40% - Accent5" xfId="6" builtinId="47"/>
    <cellStyle name="Comma" xfId="5" builtinId="3"/>
    <cellStyle name="Normal" xfId="0" builtinId="0"/>
    <cellStyle name="Normal 2" xfId="1" xr:uid="{D452B9FA-B4D5-415D-B2C5-25F99179EA73}"/>
    <cellStyle name="Normal 2 2" xfId="3" xr:uid="{031F1ABF-4CC1-4061-90FB-16F9C4F601CE}"/>
    <cellStyle name="Normal 2 2 2" xfId="7" xr:uid="{3661C58D-5598-4D3E-A630-0344F43505C7}"/>
    <cellStyle name="Normal 2 2 3" xfId="4" xr:uid="{1EC67076-3806-41BD-90F5-7CFEA6344136}"/>
    <cellStyle name="Normal 3" xfId="2" xr:uid="{876A0B9E-C7AC-4B61-A76F-9457BD87BC78}"/>
    <cellStyle name="Normal 4 2" xfId="8" xr:uid="{B1272BE9-FEAE-4293-8E09-CF68E239CCE3}"/>
    <cellStyle name="Normal_Sheet1 2" xfId="9" xr:uid="{DE4CAC46-77D1-4CE2-91DF-8D0D349E5F77}"/>
    <cellStyle name="Parasts 2" xfId="10" xr:uid="{45FC3E52-64CB-41D8-9C40-F8DE0061051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diana.mirovscikova@fm.gov.l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05ABCD-D633-44BD-834F-90846F1101FB}">
  <sheetPr>
    <pageSetUpPr fitToPage="1"/>
  </sheetPr>
  <dimension ref="A1:O368"/>
  <sheetViews>
    <sheetView tabSelected="1" zoomScale="144" zoomScaleNormal="144" workbookViewId="0">
      <pane ySplit="6" topLeftCell="A360" activePane="bottomLeft" state="frozen"/>
      <selection pane="bottomLeft" activeCell="A97" sqref="A97"/>
    </sheetView>
  </sheetViews>
  <sheetFormatPr defaultColWidth="8.58203125" defaultRowHeight="15.5" x14ac:dyDescent="0.35"/>
  <cols>
    <col min="1" max="1" width="5.5" style="6" customWidth="1"/>
    <col min="2" max="2" width="10.33203125" style="6" customWidth="1"/>
    <col min="3" max="3" width="41.08203125" style="6" customWidth="1"/>
    <col min="4" max="4" width="8.58203125" style="19"/>
    <col min="5" max="5" width="29.58203125" style="6" customWidth="1"/>
    <col min="6" max="7" width="9.25" style="19" customWidth="1"/>
    <col min="8" max="9" width="10" style="19" customWidth="1"/>
    <col min="10" max="10" width="11" style="19" customWidth="1"/>
    <col min="11" max="11" width="11.83203125" style="19" bestFit="1" customWidth="1"/>
    <col min="12" max="12" width="8.75" style="159" bestFit="1" customWidth="1"/>
    <col min="13" max="15" width="12.58203125" style="6" bestFit="1" customWidth="1"/>
    <col min="16" max="16384" width="8.58203125" style="6"/>
  </cols>
  <sheetData>
    <row r="1" spans="1:15" ht="25.5" customHeight="1" x14ac:dyDescent="0.35">
      <c r="A1" s="1"/>
      <c r="B1" s="2"/>
      <c r="C1" s="3"/>
      <c r="D1" s="4"/>
      <c r="E1" s="3"/>
      <c r="F1" s="27"/>
      <c r="G1" s="170" t="s">
        <v>319</v>
      </c>
      <c r="H1" s="170"/>
      <c r="I1" s="170"/>
      <c r="J1" s="170"/>
      <c r="K1" s="170"/>
      <c r="L1" s="170"/>
    </row>
    <row r="2" spans="1:15" ht="15" customHeight="1" x14ac:dyDescent="0.35">
      <c r="A2" s="1"/>
      <c r="B2" s="2"/>
      <c r="C2" s="3"/>
      <c r="D2" s="4"/>
      <c r="E2" s="3"/>
      <c r="F2" s="27"/>
      <c r="G2" s="27"/>
      <c r="H2" s="27"/>
      <c r="I2" s="27"/>
      <c r="J2" s="27"/>
      <c r="K2" s="27"/>
      <c r="L2" s="150"/>
    </row>
    <row r="3" spans="1:15" ht="15" customHeight="1" x14ac:dyDescent="0.35">
      <c r="A3" s="171" t="s">
        <v>0</v>
      </c>
      <c r="B3" s="171"/>
      <c r="C3" s="171"/>
      <c r="D3" s="171"/>
      <c r="E3" s="171"/>
      <c r="F3" s="171"/>
      <c r="G3" s="171"/>
      <c r="H3" s="171"/>
      <c r="I3" s="171"/>
      <c r="J3" s="171"/>
      <c r="K3" s="171"/>
      <c r="L3" s="171"/>
    </row>
    <row r="4" spans="1:15" x14ac:dyDescent="0.35">
      <c r="A4" s="1"/>
      <c r="B4" s="2"/>
      <c r="C4" s="3"/>
      <c r="D4" s="4"/>
      <c r="E4" s="3"/>
      <c r="F4" s="27"/>
      <c r="G4" s="27"/>
      <c r="H4" s="27"/>
      <c r="I4" s="27"/>
      <c r="J4" s="27"/>
      <c r="K4" s="27"/>
      <c r="L4" s="150"/>
    </row>
    <row r="5" spans="1:15" x14ac:dyDescent="0.35">
      <c r="A5" s="1"/>
      <c r="B5" s="2"/>
      <c r="C5" s="3"/>
      <c r="D5" s="4"/>
      <c r="E5" s="3"/>
      <c r="F5" s="176" t="s">
        <v>1</v>
      </c>
      <c r="G5" s="176"/>
      <c r="H5" s="176"/>
      <c r="I5" s="176"/>
      <c r="J5" s="176"/>
      <c r="K5" s="176"/>
      <c r="L5" s="150"/>
    </row>
    <row r="6" spans="1:15" ht="52.5" x14ac:dyDescent="0.35">
      <c r="A6" s="7" t="s">
        <v>2</v>
      </c>
      <c r="B6" s="7" t="s">
        <v>3</v>
      </c>
      <c r="C6" s="7" t="s">
        <v>4</v>
      </c>
      <c r="D6" s="172" t="s">
        <v>5</v>
      </c>
      <c r="E6" s="172"/>
      <c r="F6" s="8" t="s">
        <v>6</v>
      </c>
      <c r="G6" s="8" t="s">
        <v>24</v>
      </c>
      <c r="H6" s="8" t="s">
        <v>316</v>
      </c>
      <c r="I6" s="8" t="s">
        <v>317</v>
      </c>
      <c r="J6" s="9" t="s">
        <v>25</v>
      </c>
      <c r="K6" s="9" t="s">
        <v>26</v>
      </c>
      <c r="L6" s="151" t="s">
        <v>7</v>
      </c>
    </row>
    <row r="7" spans="1:15" ht="23.15" customHeight="1" x14ac:dyDescent="0.35">
      <c r="A7" s="173" t="s">
        <v>8</v>
      </c>
      <c r="B7" s="174"/>
      <c r="C7" s="174"/>
      <c r="D7" s="174"/>
      <c r="E7" s="175"/>
      <c r="F7" s="30">
        <f t="shared" ref="F7:K7" si="0">F8+F11+F13+F18+F23+F32+F35+F44+F145+F149+F194+F223+F302+F306+F309+F326+F345</f>
        <v>996885448.11124086</v>
      </c>
      <c r="G7" s="30">
        <f t="shared" si="0"/>
        <v>1427811875.3272409</v>
      </c>
      <c r="H7" s="30">
        <f t="shared" si="0"/>
        <v>1239131436.5603409</v>
      </c>
      <c r="I7" s="30">
        <f t="shared" si="0"/>
        <v>1178837566.7521341</v>
      </c>
      <c r="J7" s="30">
        <f t="shared" si="0"/>
        <v>197196769</v>
      </c>
      <c r="K7" s="30">
        <f t="shared" si="0"/>
        <v>721531678.92443979</v>
      </c>
      <c r="L7" s="152"/>
      <c r="M7" s="10"/>
      <c r="N7" s="10"/>
      <c r="O7" s="10"/>
    </row>
    <row r="8" spans="1:15" x14ac:dyDescent="0.35">
      <c r="A8" s="164" t="s">
        <v>9</v>
      </c>
      <c r="B8" s="165"/>
      <c r="C8" s="165"/>
      <c r="D8" s="165"/>
      <c r="E8" s="166"/>
      <c r="F8" s="28">
        <f>SUM(F9:F10)</f>
        <v>1309628</v>
      </c>
      <c r="G8" s="28">
        <f t="shared" ref="G8:K8" si="1">SUM(G9:G10)</f>
        <v>1246127</v>
      </c>
      <c r="H8" s="28">
        <f t="shared" si="1"/>
        <v>1280951</v>
      </c>
      <c r="I8" s="28">
        <f t="shared" si="1"/>
        <v>1063184</v>
      </c>
      <c r="J8" s="28"/>
      <c r="K8" s="28">
        <f t="shared" si="1"/>
        <v>1063184</v>
      </c>
      <c r="L8" s="153"/>
    </row>
    <row r="9" spans="1:15" ht="24" customHeight="1" x14ac:dyDescent="0.35">
      <c r="A9" s="53" t="s">
        <v>538</v>
      </c>
      <c r="B9" s="58" t="s">
        <v>27</v>
      </c>
      <c r="C9" s="38" t="s">
        <v>321</v>
      </c>
      <c r="D9" s="47" t="s">
        <v>322</v>
      </c>
      <c r="E9" s="48" t="s">
        <v>29</v>
      </c>
      <c r="F9" s="50">
        <v>957866</v>
      </c>
      <c r="G9" s="50">
        <v>996965</v>
      </c>
      <c r="H9" s="50">
        <v>1031789</v>
      </c>
      <c r="I9" s="50">
        <v>1063184</v>
      </c>
      <c r="J9" s="49"/>
      <c r="K9" s="50">
        <v>1063184</v>
      </c>
      <c r="L9" s="60"/>
      <c r="M9" s="5"/>
    </row>
    <row r="10" spans="1:15" ht="24.65" customHeight="1" x14ac:dyDescent="0.35">
      <c r="A10" s="53" t="s">
        <v>539</v>
      </c>
      <c r="B10" s="58" t="s">
        <v>30</v>
      </c>
      <c r="C10" s="59" t="s">
        <v>323</v>
      </c>
      <c r="D10" s="47" t="s">
        <v>322</v>
      </c>
      <c r="E10" s="48" t="s">
        <v>29</v>
      </c>
      <c r="F10" s="50">
        <v>351762</v>
      </c>
      <c r="G10" s="50">
        <v>249162</v>
      </c>
      <c r="H10" s="50">
        <v>249162</v>
      </c>
      <c r="I10" s="51"/>
      <c r="J10" s="51"/>
      <c r="K10" s="51"/>
      <c r="L10" s="60">
        <v>2027</v>
      </c>
      <c r="M10" s="5"/>
    </row>
    <row r="11" spans="1:15" ht="15" customHeight="1" x14ac:dyDescent="0.35">
      <c r="A11" s="164" t="s">
        <v>10</v>
      </c>
      <c r="B11" s="165"/>
      <c r="C11" s="165"/>
      <c r="D11" s="165"/>
      <c r="E11" s="166"/>
      <c r="F11" s="62">
        <f>F12</f>
        <v>33500</v>
      </c>
      <c r="G11" s="24"/>
      <c r="H11" s="24"/>
      <c r="I11" s="24"/>
      <c r="J11" s="24"/>
      <c r="K11" s="24"/>
      <c r="L11" s="154"/>
      <c r="M11" s="5"/>
    </row>
    <row r="12" spans="1:15" ht="16" customHeight="1" x14ac:dyDescent="0.35">
      <c r="A12" s="53" t="s">
        <v>540</v>
      </c>
      <c r="B12" s="53" t="s">
        <v>32</v>
      </c>
      <c r="C12" s="38" t="s">
        <v>529</v>
      </c>
      <c r="D12" s="54" t="s">
        <v>28</v>
      </c>
      <c r="E12" s="55" t="s">
        <v>33</v>
      </c>
      <c r="F12" s="84">
        <v>33500</v>
      </c>
      <c r="G12" s="56"/>
      <c r="H12" s="56"/>
      <c r="I12" s="56"/>
      <c r="J12" s="56"/>
      <c r="K12" s="56"/>
      <c r="L12" s="157" t="s">
        <v>119</v>
      </c>
      <c r="M12" s="57"/>
    </row>
    <row r="13" spans="1:15" x14ac:dyDescent="0.35">
      <c r="A13" s="164" t="s">
        <v>11</v>
      </c>
      <c r="B13" s="165"/>
      <c r="C13" s="165"/>
      <c r="D13" s="165"/>
      <c r="E13" s="166"/>
      <c r="F13" s="62">
        <f>F14+F15+F16+F17</f>
        <v>3575354</v>
      </c>
      <c r="G13" s="62">
        <f t="shared" ref="G13:K13" si="2">G14+G15+G16+G17</f>
        <v>3575354</v>
      </c>
      <c r="H13" s="62">
        <f t="shared" si="2"/>
        <v>3575354</v>
      </c>
      <c r="I13" s="62">
        <f t="shared" si="2"/>
        <v>3575354</v>
      </c>
      <c r="J13" s="62"/>
      <c r="K13" s="62">
        <f t="shared" si="2"/>
        <v>3575354</v>
      </c>
      <c r="L13" s="154"/>
      <c r="M13" s="5"/>
    </row>
    <row r="14" spans="1:15" ht="35.15" customHeight="1" x14ac:dyDescent="0.35">
      <c r="A14" s="53" t="s">
        <v>541</v>
      </c>
      <c r="B14" s="53" t="s">
        <v>156</v>
      </c>
      <c r="C14" s="38" t="s">
        <v>160</v>
      </c>
      <c r="D14" s="54" t="s">
        <v>324</v>
      </c>
      <c r="E14" s="55" t="s">
        <v>325</v>
      </c>
      <c r="F14" s="50">
        <v>2575354</v>
      </c>
      <c r="G14" s="50">
        <v>2575354</v>
      </c>
      <c r="H14" s="50">
        <v>2575354</v>
      </c>
      <c r="I14" s="50">
        <v>2575354</v>
      </c>
      <c r="J14" s="56"/>
      <c r="K14" s="50">
        <v>2575354</v>
      </c>
      <c r="L14" s="155"/>
      <c r="M14" s="5"/>
    </row>
    <row r="15" spans="1:15" x14ac:dyDescent="0.35">
      <c r="A15" s="53" t="s">
        <v>542</v>
      </c>
      <c r="B15" s="53" t="s">
        <v>157</v>
      </c>
      <c r="C15" s="61" t="s">
        <v>328</v>
      </c>
      <c r="D15" s="54" t="s">
        <v>326</v>
      </c>
      <c r="E15" s="55" t="s">
        <v>327</v>
      </c>
      <c r="F15" s="50">
        <v>350000</v>
      </c>
      <c r="G15" s="50">
        <v>350000</v>
      </c>
      <c r="H15" s="50">
        <v>350000</v>
      </c>
      <c r="I15" s="50">
        <v>350000</v>
      </c>
      <c r="J15" s="56"/>
      <c r="K15" s="50">
        <v>350000</v>
      </c>
      <c r="L15" s="155"/>
      <c r="M15" s="5"/>
    </row>
    <row r="16" spans="1:15" ht="25.5" customHeight="1" x14ac:dyDescent="0.35">
      <c r="A16" s="53" t="s">
        <v>543</v>
      </c>
      <c r="B16" s="53" t="s">
        <v>158</v>
      </c>
      <c r="C16" s="38" t="s">
        <v>161</v>
      </c>
      <c r="D16" s="54" t="s">
        <v>326</v>
      </c>
      <c r="E16" s="55" t="s">
        <v>327</v>
      </c>
      <c r="F16" s="50">
        <v>350000</v>
      </c>
      <c r="G16" s="50">
        <v>350000</v>
      </c>
      <c r="H16" s="50">
        <v>350000</v>
      </c>
      <c r="I16" s="50">
        <v>350000</v>
      </c>
      <c r="J16" s="56"/>
      <c r="K16" s="50">
        <v>350000</v>
      </c>
      <c r="L16" s="155"/>
      <c r="M16" s="5"/>
    </row>
    <row r="17" spans="1:13" x14ac:dyDescent="0.35">
      <c r="A17" s="53" t="s">
        <v>544</v>
      </c>
      <c r="B17" s="53" t="s">
        <v>159</v>
      </c>
      <c r="C17" s="38" t="s">
        <v>162</v>
      </c>
      <c r="D17" s="54" t="s">
        <v>28</v>
      </c>
      <c r="E17" s="55" t="s">
        <v>163</v>
      </c>
      <c r="F17" s="50">
        <v>300000</v>
      </c>
      <c r="G17" s="50">
        <v>300000</v>
      </c>
      <c r="H17" s="50">
        <v>300000</v>
      </c>
      <c r="I17" s="50">
        <v>300000</v>
      </c>
      <c r="J17" s="56"/>
      <c r="K17" s="50">
        <v>300000</v>
      </c>
      <c r="L17" s="155"/>
      <c r="M17" s="5"/>
    </row>
    <row r="18" spans="1:13" x14ac:dyDescent="0.35">
      <c r="A18" s="164" t="s">
        <v>471</v>
      </c>
      <c r="B18" s="165"/>
      <c r="C18" s="165"/>
      <c r="D18" s="165"/>
      <c r="E18" s="166"/>
      <c r="F18" s="62">
        <f>SUM(F19:F22)</f>
        <v>73250000</v>
      </c>
      <c r="G18" s="62">
        <f t="shared" ref="G18:I18" si="3">SUM(G19:G22)</f>
        <v>208190000</v>
      </c>
      <c r="H18" s="62">
        <f t="shared" si="3"/>
        <v>121100000</v>
      </c>
      <c r="I18" s="62">
        <f t="shared" si="3"/>
        <v>147600000</v>
      </c>
      <c r="J18" s="62"/>
      <c r="K18" s="62"/>
      <c r="L18" s="156"/>
      <c r="M18" s="5"/>
    </row>
    <row r="19" spans="1:13" x14ac:dyDescent="0.35">
      <c r="A19" s="53" t="s">
        <v>545</v>
      </c>
      <c r="B19" s="53" t="s">
        <v>472</v>
      </c>
      <c r="C19" s="63" t="s">
        <v>715</v>
      </c>
      <c r="D19" s="64" t="s">
        <v>479</v>
      </c>
      <c r="E19" s="65" t="s">
        <v>478</v>
      </c>
      <c r="F19" s="49">
        <v>50000000</v>
      </c>
      <c r="G19" s="49">
        <v>100000000</v>
      </c>
      <c r="H19" s="49"/>
      <c r="I19" s="49"/>
      <c r="J19" s="49"/>
      <c r="K19" s="49"/>
      <c r="L19" s="66"/>
      <c r="M19" s="5"/>
    </row>
    <row r="20" spans="1:13" x14ac:dyDescent="0.35">
      <c r="A20" s="53" t="s">
        <v>546</v>
      </c>
      <c r="B20" s="53" t="s">
        <v>473</v>
      </c>
      <c r="C20" s="63" t="s">
        <v>475</v>
      </c>
      <c r="D20" s="64" t="s">
        <v>479</v>
      </c>
      <c r="E20" s="65" t="s">
        <v>478</v>
      </c>
      <c r="F20" s="49">
        <v>250000</v>
      </c>
      <c r="G20" s="49">
        <v>6000000</v>
      </c>
      <c r="H20" s="49">
        <v>10000000</v>
      </c>
      <c r="I20" s="49"/>
      <c r="J20" s="49"/>
      <c r="K20" s="49"/>
      <c r="L20" s="66">
        <v>2027</v>
      </c>
      <c r="M20" s="5"/>
    </row>
    <row r="21" spans="1:13" ht="21.5" customHeight="1" x14ac:dyDescent="0.35">
      <c r="A21" s="128" t="s">
        <v>547</v>
      </c>
      <c r="B21" s="53" t="s">
        <v>474</v>
      </c>
      <c r="C21" s="63" t="s">
        <v>476</v>
      </c>
      <c r="D21" s="64" t="s">
        <v>479</v>
      </c>
      <c r="E21" s="65" t="s">
        <v>478</v>
      </c>
      <c r="F21" s="50">
        <v>23000000</v>
      </c>
      <c r="G21" s="50">
        <v>82190000</v>
      </c>
      <c r="H21" s="50">
        <v>71100000</v>
      </c>
      <c r="I21" s="84">
        <v>87600000</v>
      </c>
      <c r="J21" s="56"/>
      <c r="K21" s="50"/>
      <c r="L21" s="155"/>
      <c r="M21" s="5"/>
    </row>
    <row r="22" spans="1:13" x14ac:dyDescent="0.35">
      <c r="A22" s="128" t="s">
        <v>548</v>
      </c>
      <c r="B22" s="53" t="s">
        <v>720</v>
      </c>
      <c r="C22" s="63" t="s">
        <v>477</v>
      </c>
      <c r="D22" s="64" t="s">
        <v>479</v>
      </c>
      <c r="E22" s="65" t="s">
        <v>478</v>
      </c>
      <c r="F22" s="50"/>
      <c r="G22" s="50">
        <v>20000000</v>
      </c>
      <c r="H22" s="50">
        <v>40000000</v>
      </c>
      <c r="I22" s="83">
        <v>60000000</v>
      </c>
      <c r="J22" s="56"/>
      <c r="K22" s="50"/>
      <c r="L22" s="155"/>
      <c r="M22" s="5"/>
    </row>
    <row r="23" spans="1:13" x14ac:dyDescent="0.35">
      <c r="A23" s="164" t="s">
        <v>12</v>
      </c>
      <c r="B23" s="165"/>
      <c r="C23" s="165"/>
      <c r="D23" s="165"/>
      <c r="E23" s="166"/>
      <c r="F23" s="62">
        <f>F24+SUM(F26:F31)</f>
        <v>8322994</v>
      </c>
      <c r="G23" s="62">
        <f t="shared" ref="G23:K23" si="4">G24+SUM(G26:G31)</f>
        <v>15941474</v>
      </c>
      <c r="H23" s="62">
        <f t="shared" si="4"/>
        <v>18101078</v>
      </c>
      <c r="I23" s="62">
        <f t="shared" si="4"/>
        <v>64003052</v>
      </c>
      <c r="J23" s="62">
        <f t="shared" si="4"/>
        <v>7500000</v>
      </c>
      <c r="K23" s="62">
        <f t="shared" si="4"/>
        <v>2407352</v>
      </c>
      <c r="L23" s="156"/>
      <c r="M23" s="5"/>
    </row>
    <row r="24" spans="1:13" ht="22.5" customHeight="1" x14ac:dyDescent="0.35">
      <c r="A24" s="53" t="s">
        <v>549</v>
      </c>
      <c r="B24" s="53" t="s">
        <v>34</v>
      </c>
      <c r="C24" s="38" t="s">
        <v>455</v>
      </c>
      <c r="D24" s="47" t="s">
        <v>456</v>
      </c>
      <c r="E24" s="67" t="s">
        <v>457</v>
      </c>
      <c r="F24" s="49">
        <v>745700</v>
      </c>
      <c r="G24" s="49">
        <v>595700</v>
      </c>
      <c r="H24" s="49">
        <v>595700</v>
      </c>
      <c r="I24" s="49">
        <v>595700</v>
      </c>
      <c r="J24" s="49"/>
      <c r="K24" s="49"/>
      <c r="L24" s="68" t="s">
        <v>87</v>
      </c>
      <c r="M24" s="5"/>
    </row>
    <row r="25" spans="1:13" ht="23.15" customHeight="1" x14ac:dyDescent="0.35">
      <c r="A25" s="53" t="s">
        <v>550</v>
      </c>
      <c r="B25" s="53" t="s">
        <v>35</v>
      </c>
      <c r="C25" s="38" t="s">
        <v>713</v>
      </c>
      <c r="D25" s="69"/>
      <c r="E25" s="18" t="s">
        <v>31</v>
      </c>
      <c r="F25" s="83">
        <f>SUM(F26:F27)</f>
        <v>877294</v>
      </c>
      <c r="G25" s="83">
        <f t="shared" ref="G25:K25" si="5">SUM(G26:G27)</f>
        <v>464774</v>
      </c>
      <c r="H25" s="83">
        <f t="shared" si="5"/>
        <v>201378</v>
      </c>
      <c r="I25" s="83">
        <f t="shared" si="5"/>
        <v>207352</v>
      </c>
      <c r="J25" s="83"/>
      <c r="K25" s="83">
        <f t="shared" si="5"/>
        <v>207352</v>
      </c>
      <c r="L25" s="147"/>
      <c r="M25" s="5"/>
    </row>
    <row r="26" spans="1:13" x14ac:dyDescent="0.35">
      <c r="A26" s="53"/>
      <c r="B26" s="53"/>
      <c r="C26" s="16"/>
      <c r="D26" s="47" t="s">
        <v>456</v>
      </c>
      <c r="E26" s="67" t="s">
        <v>457</v>
      </c>
      <c r="F26" s="49">
        <v>420000</v>
      </c>
      <c r="G26" s="49"/>
      <c r="H26" s="49"/>
      <c r="I26" s="49"/>
      <c r="J26" s="70"/>
      <c r="K26" s="70"/>
      <c r="L26" s="155"/>
      <c r="M26" s="5"/>
    </row>
    <row r="27" spans="1:13" x14ac:dyDescent="0.35">
      <c r="A27" s="53"/>
      <c r="B27" s="53"/>
      <c r="C27" s="16"/>
      <c r="D27" s="71" t="s">
        <v>42</v>
      </c>
      <c r="E27" s="16" t="s">
        <v>41</v>
      </c>
      <c r="F27" s="72">
        <f>170494+286800</f>
        <v>457294</v>
      </c>
      <c r="G27" s="72">
        <f>177974+286800</f>
        <v>464774</v>
      </c>
      <c r="H27" s="72">
        <f>184578+16800</f>
        <v>201378</v>
      </c>
      <c r="I27" s="72">
        <f>190552+16800</f>
        <v>207352</v>
      </c>
      <c r="J27" s="73"/>
      <c r="K27" s="72">
        <f>190552+16800</f>
        <v>207352</v>
      </c>
      <c r="L27" s="155"/>
      <c r="M27" s="5"/>
    </row>
    <row r="28" spans="1:13" ht="33.65" customHeight="1" x14ac:dyDescent="0.35">
      <c r="A28" s="53" t="s">
        <v>551</v>
      </c>
      <c r="B28" s="53" t="s">
        <v>36</v>
      </c>
      <c r="C28" s="61" t="s">
        <v>40</v>
      </c>
      <c r="D28" s="47" t="s">
        <v>456</v>
      </c>
      <c r="E28" s="67" t="s">
        <v>457</v>
      </c>
      <c r="F28" s="49"/>
      <c r="G28" s="49">
        <v>181000</v>
      </c>
      <c r="H28" s="49">
        <v>104000</v>
      </c>
      <c r="I28" s="49"/>
      <c r="J28" s="49"/>
      <c r="K28" s="49"/>
      <c r="L28" s="68" t="s">
        <v>224</v>
      </c>
      <c r="M28" s="5"/>
    </row>
    <row r="29" spans="1:13" ht="25" customHeight="1" x14ac:dyDescent="0.35">
      <c r="A29" s="53" t="s">
        <v>552</v>
      </c>
      <c r="B29" s="53" t="s">
        <v>37</v>
      </c>
      <c r="C29" s="61" t="s">
        <v>458</v>
      </c>
      <c r="D29" s="47" t="s">
        <v>46</v>
      </c>
      <c r="E29" s="67" t="s">
        <v>45</v>
      </c>
      <c r="F29" s="49">
        <v>5000000</v>
      </c>
      <c r="G29" s="49">
        <v>5000000</v>
      </c>
      <c r="H29" s="49"/>
      <c r="I29" s="49"/>
      <c r="J29" s="49"/>
      <c r="K29" s="49"/>
      <c r="L29" s="68" t="s">
        <v>101</v>
      </c>
      <c r="M29" s="5"/>
    </row>
    <row r="30" spans="1:13" ht="24" customHeight="1" x14ac:dyDescent="0.35">
      <c r="A30" s="53" t="s">
        <v>553</v>
      </c>
      <c r="B30" s="53" t="s">
        <v>38</v>
      </c>
      <c r="C30" s="61" t="s">
        <v>459</v>
      </c>
      <c r="D30" s="47" t="s">
        <v>44</v>
      </c>
      <c r="E30" s="67" t="s">
        <v>43</v>
      </c>
      <c r="F30" s="49">
        <v>200000</v>
      </c>
      <c r="G30" s="49">
        <v>2200000</v>
      </c>
      <c r="H30" s="49">
        <v>2200000</v>
      </c>
      <c r="I30" s="49">
        <v>2200000</v>
      </c>
      <c r="J30" s="49"/>
      <c r="K30" s="49">
        <v>2200000</v>
      </c>
      <c r="L30" s="68"/>
      <c r="M30" s="5"/>
    </row>
    <row r="31" spans="1:13" x14ac:dyDescent="0.35">
      <c r="A31" s="53" t="s">
        <v>554</v>
      </c>
      <c r="B31" s="53" t="s">
        <v>39</v>
      </c>
      <c r="C31" s="61" t="s">
        <v>460</v>
      </c>
      <c r="D31" s="69"/>
      <c r="E31" s="67"/>
      <c r="F31" s="49">
        <v>1500000</v>
      </c>
      <c r="G31" s="49">
        <v>7500000</v>
      </c>
      <c r="H31" s="49">
        <v>15000000</v>
      </c>
      <c r="I31" s="49">
        <v>61000000</v>
      </c>
      <c r="J31" s="49">
        <v>7500000</v>
      </c>
      <c r="K31" s="49"/>
      <c r="L31" s="68" t="s">
        <v>461</v>
      </c>
      <c r="M31" s="5"/>
    </row>
    <row r="32" spans="1:13" x14ac:dyDescent="0.35">
      <c r="A32" s="164" t="s">
        <v>13</v>
      </c>
      <c r="B32" s="165"/>
      <c r="C32" s="165"/>
      <c r="D32" s="165"/>
      <c r="E32" s="166"/>
      <c r="F32" s="62">
        <f>SUM(F33:F34)</f>
        <v>272221</v>
      </c>
      <c r="G32" s="62">
        <f>SUM(G33:G34)</f>
        <v>2209516</v>
      </c>
      <c r="H32" s="62">
        <f t="shared" ref="H32:K32" si="6">SUM(H33:H34)</f>
        <v>3772566</v>
      </c>
      <c r="I32" s="62">
        <f t="shared" si="6"/>
        <v>5833294</v>
      </c>
      <c r="J32" s="62"/>
      <c r="K32" s="62">
        <f t="shared" si="6"/>
        <v>5833294</v>
      </c>
      <c r="L32" s="156"/>
      <c r="M32" s="5"/>
    </row>
    <row r="33" spans="1:14" ht="25.5" customHeight="1" x14ac:dyDescent="0.35">
      <c r="A33" s="11" t="s">
        <v>716</v>
      </c>
      <c r="B33" s="53" t="s">
        <v>48</v>
      </c>
      <c r="C33" s="61" t="s">
        <v>49</v>
      </c>
      <c r="D33" s="69"/>
      <c r="E33" s="55" t="s">
        <v>453</v>
      </c>
      <c r="F33" s="49"/>
      <c r="G33" s="49">
        <v>1650000</v>
      </c>
      <c r="H33" s="49">
        <v>2850000</v>
      </c>
      <c r="I33" s="49">
        <v>4900000</v>
      </c>
      <c r="J33" s="49"/>
      <c r="K33" s="49">
        <v>4900000</v>
      </c>
      <c r="L33" s="68"/>
      <c r="M33" s="5"/>
    </row>
    <row r="34" spans="1:14" ht="25.5" customHeight="1" x14ac:dyDescent="0.35">
      <c r="A34" s="145" t="s">
        <v>717</v>
      </c>
      <c r="B34" s="53" t="s">
        <v>708</v>
      </c>
      <c r="C34" s="38" t="s">
        <v>709</v>
      </c>
      <c r="D34" s="47" t="s">
        <v>51</v>
      </c>
      <c r="E34" s="67" t="s">
        <v>710</v>
      </c>
      <c r="F34" s="49">
        <v>272221</v>
      </c>
      <c r="G34" s="49">
        <v>559516</v>
      </c>
      <c r="H34" s="49">
        <v>922566</v>
      </c>
      <c r="I34" s="49">
        <v>933294</v>
      </c>
      <c r="J34" s="49"/>
      <c r="K34" s="49">
        <v>933294</v>
      </c>
      <c r="L34" s="68"/>
      <c r="M34" s="5"/>
    </row>
    <row r="35" spans="1:14" x14ac:dyDescent="0.35">
      <c r="A35" s="164" t="s">
        <v>14</v>
      </c>
      <c r="B35" s="165"/>
      <c r="C35" s="165"/>
      <c r="D35" s="165"/>
      <c r="E35" s="166"/>
      <c r="F35" s="62">
        <f>SUM(F36:F43)</f>
        <v>15064581</v>
      </c>
      <c r="G35" s="62">
        <f>SUM(G36:G43)</f>
        <v>25900318</v>
      </c>
      <c r="H35" s="62">
        <f>SUM(H36:H43)</f>
        <v>30938652</v>
      </c>
      <c r="I35" s="62">
        <f>SUM(I36:I43)</f>
        <v>18153646</v>
      </c>
      <c r="J35" s="62"/>
      <c r="K35" s="62">
        <f>SUM(K36:K43)</f>
        <v>11103646</v>
      </c>
      <c r="L35" s="156"/>
      <c r="M35" s="5"/>
    </row>
    <row r="36" spans="1:14" ht="24.65" customHeight="1" x14ac:dyDescent="0.35">
      <c r="A36" s="53" t="s">
        <v>555</v>
      </c>
      <c r="B36" s="53" t="s">
        <v>53</v>
      </c>
      <c r="C36" s="38" t="s">
        <v>480</v>
      </c>
      <c r="D36" s="76" t="s">
        <v>60</v>
      </c>
      <c r="E36" s="74" t="s">
        <v>62</v>
      </c>
      <c r="F36" s="70">
        <v>6029824</v>
      </c>
      <c r="G36" s="70">
        <v>6029824</v>
      </c>
      <c r="H36" s="70">
        <v>6029824</v>
      </c>
      <c r="I36" s="70">
        <v>6029824</v>
      </c>
      <c r="J36" s="70"/>
      <c r="K36" s="75">
        <f t="shared" ref="K36:K42" si="7">I36</f>
        <v>6029824</v>
      </c>
      <c r="L36" s="68"/>
      <c r="M36" s="5"/>
    </row>
    <row r="37" spans="1:14" x14ac:dyDescent="0.35">
      <c r="A37" s="53" t="s">
        <v>556</v>
      </c>
      <c r="B37" s="53" t="s">
        <v>54</v>
      </c>
      <c r="C37" s="38" t="s">
        <v>482</v>
      </c>
      <c r="D37" s="76" t="s">
        <v>60</v>
      </c>
      <c r="E37" s="74" t="s">
        <v>62</v>
      </c>
      <c r="F37" s="75">
        <v>1989521</v>
      </c>
      <c r="G37" s="75">
        <v>512523</v>
      </c>
      <c r="H37" s="75">
        <v>512523</v>
      </c>
      <c r="I37" s="75">
        <v>512523</v>
      </c>
      <c r="J37" s="75"/>
      <c r="K37" s="75">
        <f t="shared" ref="K37" si="8">I37</f>
        <v>512523</v>
      </c>
      <c r="L37" s="134"/>
      <c r="M37" s="5"/>
    </row>
    <row r="38" spans="1:14" ht="42" x14ac:dyDescent="0.35">
      <c r="A38" s="53" t="s">
        <v>557</v>
      </c>
      <c r="B38" s="53" t="s">
        <v>55</v>
      </c>
      <c r="C38" s="38" t="s">
        <v>483</v>
      </c>
      <c r="D38" s="76" t="s">
        <v>60</v>
      </c>
      <c r="E38" s="74" t="s">
        <v>62</v>
      </c>
      <c r="F38" s="70">
        <v>387373</v>
      </c>
      <c r="G38" s="70">
        <v>399400</v>
      </c>
      <c r="H38" s="70">
        <v>435960</v>
      </c>
      <c r="I38" s="70">
        <v>470778</v>
      </c>
      <c r="J38" s="70"/>
      <c r="K38" s="75">
        <f>I38</f>
        <v>470778</v>
      </c>
      <c r="L38" s="134"/>
      <c r="M38" s="5"/>
    </row>
    <row r="39" spans="1:14" ht="27.75" customHeight="1" x14ac:dyDescent="0.35">
      <c r="A39" s="53" t="s">
        <v>558</v>
      </c>
      <c r="B39" s="53" t="s">
        <v>56</v>
      </c>
      <c r="C39" s="61" t="s">
        <v>722</v>
      </c>
      <c r="D39" s="76" t="s">
        <v>724</v>
      </c>
      <c r="E39" s="74" t="s">
        <v>725</v>
      </c>
      <c r="F39" s="50">
        <v>502348</v>
      </c>
      <c r="G39" s="50">
        <v>532140</v>
      </c>
      <c r="H39" s="50">
        <v>535496</v>
      </c>
      <c r="I39" s="50">
        <v>539121</v>
      </c>
      <c r="J39" s="70"/>
      <c r="K39" s="75">
        <v>539121</v>
      </c>
      <c r="L39" s="66"/>
      <c r="M39" s="5"/>
    </row>
    <row r="40" spans="1:14" ht="27.75" customHeight="1" x14ac:dyDescent="0.35">
      <c r="A40" s="53" t="s">
        <v>559</v>
      </c>
      <c r="B40" s="53" t="s">
        <v>57</v>
      </c>
      <c r="C40" s="38" t="s">
        <v>481</v>
      </c>
      <c r="D40" s="76" t="s">
        <v>60</v>
      </c>
      <c r="E40" s="74" t="s">
        <v>62</v>
      </c>
      <c r="F40" s="70">
        <v>613995</v>
      </c>
      <c r="G40" s="70">
        <v>831400</v>
      </c>
      <c r="H40" s="70">
        <v>331400</v>
      </c>
      <c r="I40" s="70">
        <v>131400</v>
      </c>
      <c r="J40" s="70"/>
      <c r="K40" s="75">
        <f>I40</f>
        <v>131400</v>
      </c>
      <c r="L40" s="66"/>
      <c r="M40" s="5"/>
    </row>
    <row r="41" spans="1:14" ht="12.65" customHeight="1" x14ac:dyDescent="0.35">
      <c r="A41" s="53" t="s">
        <v>560</v>
      </c>
      <c r="B41" s="53" t="s">
        <v>58</v>
      </c>
      <c r="C41" s="38" t="s">
        <v>484</v>
      </c>
      <c r="D41" s="76" t="s">
        <v>60</v>
      </c>
      <c r="E41" s="74" t="s">
        <v>62</v>
      </c>
      <c r="F41" s="70">
        <v>4080000</v>
      </c>
      <c r="G41" s="70">
        <v>2025000</v>
      </c>
      <c r="H41" s="70">
        <v>5925000</v>
      </c>
      <c r="I41" s="70">
        <v>5850000</v>
      </c>
      <c r="J41" s="70"/>
      <c r="K41" s="75"/>
      <c r="L41" s="66">
        <v>2028</v>
      </c>
      <c r="M41" s="5"/>
    </row>
    <row r="42" spans="1:14" ht="24" customHeight="1" x14ac:dyDescent="0.35">
      <c r="A42" s="53" t="s">
        <v>565</v>
      </c>
      <c r="B42" s="53" t="s">
        <v>59</v>
      </c>
      <c r="C42" s="38" t="s">
        <v>485</v>
      </c>
      <c r="D42" s="76" t="s">
        <v>60</v>
      </c>
      <c r="E42" s="74" t="s">
        <v>62</v>
      </c>
      <c r="F42" s="70">
        <v>1461520</v>
      </c>
      <c r="G42" s="70">
        <v>14870031</v>
      </c>
      <c r="H42" s="70">
        <v>15668449</v>
      </c>
      <c r="I42" s="70">
        <v>3200000</v>
      </c>
      <c r="J42" s="70"/>
      <c r="K42" s="75">
        <f t="shared" si="7"/>
        <v>3200000</v>
      </c>
      <c r="L42" s="66"/>
      <c r="M42" s="5"/>
    </row>
    <row r="43" spans="1:14" ht="24" customHeight="1" x14ac:dyDescent="0.35">
      <c r="A43" s="53" t="s">
        <v>568</v>
      </c>
      <c r="B43" s="53" t="s">
        <v>723</v>
      </c>
      <c r="C43" s="38" t="s">
        <v>486</v>
      </c>
      <c r="D43" s="76" t="s">
        <v>60</v>
      </c>
      <c r="E43" s="74" t="s">
        <v>62</v>
      </c>
      <c r="F43" s="70"/>
      <c r="G43" s="70">
        <v>700000</v>
      </c>
      <c r="H43" s="70">
        <v>1500000</v>
      </c>
      <c r="I43" s="70">
        <v>1420000</v>
      </c>
      <c r="J43" s="70"/>
      <c r="K43" s="75">
        <v>220000</v>
      </c>
      <c r="L43" s="66"/>
      <c r="M43" s="5"/>
    </row>
    <row r="44" spans="1:14" x14ac:dyDescent="0.35">
      <c r="A44" s="164" t="s">
        <v>15</v>
      </c>
      <c r="B44" s="165"/>
      <c r="C44" s="165"/>
      <c r="D44" s="165"/>
      <c r="E44" s="166"/>
      <c r="F44" s="62">
        <f>F45+SUM(F47:F57)+SUM(F59:F62)+SUM(F64:F65)+SUM(F67:F81)+SUM(F83:F85)+SUM(F87:F96)+SUM(F98:F108)+SUM(F110:F119)+SUM(F121:F124)+SUM(F126:F132)+SUM(F134:F144)</f>
        <v>187516708.13</v>
      </c>
      <c r="G44" s="62">
        <f t="shared" ref="G44:K44" si="9">G45+SUM(G47:G57)+SUM(G59:G62)+SUM(G64:G65)+SUM(G67:G81)+SUM(G83:G85)+SUM(G87:G96)+SUM(G98:G108)+SUM(G110:G119)+SUM(G121:G124)+SUM(G126:G132)+SUM(G134:G144)</f>
        <v>337270261</v>
      </c>
      <c r="H44" s="62">
        <f t="shared" si="9"/>
        <v>239400059</v>
      </c>
      <c r="I44" s="62">
        <f t="shared" si="9"/>
        <v>221432374</v>
      </c>
      <c r="J44" s="62">
        <f t="shared" si="9"/>
        <v>176741881</v>
      </c>
      <c r="K44" s="62">
        <f t="shared" si="9"/>
        <v>57276296</v>
      </c>
      <c r="L44" s="156"/>
      <c r="M44" s="5"/>
    </row>
    <row r="45" spans="1:14" ht="33.65" customHeight="1" x14ac:dyDescent="0.35">
      <c r="A45" s="53" t="s">
        <v>569</v>
      </c>
      <c r="B45" s="53" t="s">
        <v>63</v>
      </c>
      <c r="C45" s="38" t="s">
        <v>81</v>
      </c>
      <c r="D45" s="47" t="s">
        <v>69</v>
      </c>
      <c r="E45" s="77" t="s">
        <v>77</v>
      </c>
      <c r="F45" s="49">
        <v>7572961</v>
      </c>
      <c r="G45" s="49">
        <v>7572961</v>
      </c>
      <c r="H45" s="49">
        <v>7572961</v>
      </c>
      <c r="I45" s="49">
        <v>7572961</v>
      </c>
      <c r="J45" s="56"/>
      <c r="K45" s="49">
        <v>7572961</v>
      </c>
      <c r="L45" s="155"/>
      <c r="M45" s="5"/>
      <c r="N45" s="10"/>
    </row>
    <row r="46" spans="1:14" ht="23.15" customHeight="1" x14ac:dyDescent="0.35">
      <c r="A46" s="53" t="s">
        <v>570</v>
      </c>
      <c r="B46" s="53" t="s">
        <v>64</v>
      </c>
      <c r="C46" s="16" t="s">
        <v>314</v>
      </c>
      <c r="D46" s="14"/>
      <c r="E46" s="78" t="s">
        <v>31</v>
      </c>
      <c r="F46" s="83">
        <f>SUM(F47:F55)</f>
        <v>8167939</v>
      </c>
      <c r="G46" s="83">
        <f t="shared" ref="G46:K46" si="10">SUM(G47:G55)</f>
        <v>8167939</v>
      </c>
      <c r="H46" s="83">
        <f t="shared" si="10"/>
        <v>8167939</v>
      </c>
      <c r="I46" s="83">
        <f t="shared" si="10"/>
        <v>8167939</v>
      </c>
      <c r="J46" s="83"/>
      <c r="K46" s="83">
        <f t="shared" si="10"/>
        <v>8167939</v>
      </c>
      <c r="L46" s="155"/>
      <c r="M46" s="5"/>
      <c r="N46" s="10"/>
    </row>
    <row r="47" spans="1:14" ht="22" x14ac:dyDescent="0.35">
      <c r="A47" s="53"/>
      <c r="B47" s="12"/>
      <c r="C47" s="16"/>
      <c r="D47" s="82" t="s">
        <v>65</v>
      </c>
      <c r="E47" s="16" t="s">
        <v>72</v>
      </c>
      <c r="F47" s="49">
        <v>1978423</v>
      </c>
      <c r="G47" s="49">
        <v>1978423</v>
      </c>
      <c r="H47" s="49">
        <v>1978423</v>
      </c>
      <c r="I47" s="49">
        <v>1978423</v>
      </c>
      <c r="J47" s="70"/>
      <c r="K47" s="70">
        <v>1978423</v>
      </c>
      <c r="L47" s="155"/>
      <c r="M47" s="5"/>
      <c r="N47" s="10"/>
    </row>
    <row r="48" spans="1:14" x14ac:dyDescent="0.35">
      <c r="A48" s="53"/>
      <c r="B48" s="12"/>
      <c r="C48" s="13"/>
      <c r="D48" s="82" t="s">
        <v>66</v>
      </c>
      <c r="E48" s="77" t="s">
        <v>73</v>
      </c>
      <c r="F48" s="49">
        <v>1923551</v>
      </c>
      <c r="G48" s="49">
        <v>1923551</v>
      </c>
      <c r="H48" s="49">
        <v>1923551</v>
      </c>
      <c r="I48" s="49">
        <v>1923551</v>
      </c>
      <c r="J48" s="70"/>
      <c r="K48" s="70">
        <v>1923551</v>
      </c>
      <c r="L48" s="155"/>
      <c r="M48" s="5"/>
      <c r="N48" s="10"/>
    </row>
    <row r="49" spans="1:15" x14ac:dyDescent="0.35">
      <c r="A49" s="53"/>
      <c r="B49" s="12"/>
      <c r="C49" s="16"/>
      <c r="D49" s="82" t="s">
        <v>47</v>
      </c>
      <c r="E49" s="77" t="s">
        <v>74</v>
      </c>
      <c r="F49" s="49">
        <v>692156</v>
      </c>
      <c r="G49" s="49">
        <v>692156</v>
      </c>
      <c r="H49" s="49">
        <v>692156</v>
      </c>
      <c r="I49" s="49">
        <v>692156</v>
      </c>
      <c r="J49" s="70"/>
      <c r="K49" s="70">
        <v>692156</v>
      </c>
      <c r="L49" s="155"/>
      <c r="M49" s="5"/>
      <c r="N49" s="10"/>
      <c r="O49" s="10"/>
    </row>
    <row r="50" spans="1:15" x14ac:dyDescent="0.35">
      <c r="A50" s="53"/>
      <c r="B50" s="12"/>
      <c r="C50" s="80"/>
      <c r="D50" s="82" t="s">
        <v>67</v>
      </c>
      <c r="E50" s="77" t="s">
        <v>75</v>
      </c>
      <c r="F50" s="49">
        <v>1455895</v>
      </c>
      <c r="G50" s="49">
        <v>1455895</v>
      </c>
      <c r="H50" s="49">
        <v>1455895</v>
      </c>
      <c r="I50" s="49">
        <v>1455895</v>
      </c>
      <c r="J50" s="70"/>
      <c r="K50" s="70">
        <v>1455895</v>
      </c>
      <c r="L50" s="155"/>
      <c r="M50" s="5"/>
      <c r="N50" s="10"/>
    </row>
    <row r="51" spans="1:15" x14ac:dyDescent="0.35">
      <c r="A51" s="53"/>
      <c r="B51" s="12"/>
      <c r="C51" s="16"/>
      <c r="D51" s="82" t="s">
        <v>69</v>
      </c>
      <c r="E51" s="77" t="s">
        <v>77</v>
      </c>
      <c r="F51" s="49">
        <v>403824</v>
      </c>
      <c r="G51" s="49">
        <v>403824</v>
      </c>
      <c r="H51" s="49">
        <v>403824</v>
      </c>
      <c r="I51" s="49">
        <v>403824</v>
      </c>
      <c r="J51" s="70"/>
      <c r="K51" s="70">
        <v>403824</v>
      </c>
      <c r="L51" s="155"/>
      <c r="M51" s="5"/>
      <c r="N51" s="10"/>
    </row>
    <row r="52" spans="1:15" x14ac:dyDescent="0.35">
      <c r="A52" s="128"/>
      <c r="B52" s="12"/>
      <c r="C52" s="17"/>
      <c r="D52" s="82" t="s">
        <v>70</v>
      </c>
      <c r="E52" s="77" t="s">
        <v>78</v>
      </c>
      <c r="F52" s="49">
        <v>735188</v>
      </c>
      <c r="G52" s="49">
        <v>735188</v>
      </c>
      <c r="H52" s="49">
        <v>735188</v>
      </c>
      <c r="I52" s="49">
        <v>735188</v>
      </c>
      <c r="J52" s="70"/>
      <c r="K52" s="70">
        <v>735188</v>
      </c>
      <c r="L52" s="155"/>
      <c r="M52" s="5"/>
      <c r="N52" s="10"/>
    </row>
    <row r="53" spans="1:15" x14ac:dyDescent="0.35">
      <c r="A53" s="53"/>
      <c r="B53" s="12"/>
      <c r="C53" s="16"/>
      <c r="D53" s="82" t="s">
        <v>71</v>
      </c>
      <c r="E53" s="77" t="s">
        <v>79</v>
      </c>
      <c r="F53" s="49">
        <v>44365</v>
      </c>
      <c r="G53" s="49">
        <v>44365</v>
      </c>
      <c r="H53" s="49">
        <v>44365</v>
      </c>
      <c r="I53" s="49">
        <v>44365</v>
      </c>
      <c r="J53" s="70"/>
      <c r="K53" s="70">
        <v>44365</v>
      </c>
      <c r="L53" s="155"/>
      <c r="M53" s="5"/>
      <c r="N53" s="10"/>
    </row>
    <row r="54" spans="1:15" x14ac:dyDescent="0.35">
      <c r="A54" s="53"/>
      <c r="B54" s="12"/>
      <c r="C54" s="16"/>
      <c r="D54" s="82" t="s">
        <v>89</v>
      </c>
      <c r="E54" s="77" t="s">
        <v>90</v>
      </c>
      <c r="F54" s="72">
        <v>267375</v>
      </c>
      <c r="G54" s="72">
        <v>267375</v>
      </c>
      <c r="H54" s="72">
        <v>267375</v>
      </c>
      <c r="I54" s="72">
        <v>267375</v>
      </c>
      <c r="J54" s="70"/>
      <c r="K54" s="81">
        <v>267375</v>
      </c>
      <c r="L54" s="155"/>
      <c r="M54" s="5"/>
      <c r="N54" s="10"/>
    </row>
    <row r="55" spans="1:15" x14ac:dyDescent="0.35">
      <c r="A55" s="53"/>
      <c r="B55" s="12"/>
      <c r="C55" s="13"/>
      <c r="D55" s="82" t="s">
        <v>42</v>
      </c>
      <c r="E55" s="77" t="s">
        <v>41</v>
      </c>
      <c r="F55" s="72">
        <v>667162</v>
      </c>
      <c r="G55" s="72">
        <v>667162</v>
      </c>
      <c r="H55" s="72">
        <v>667162</v>
      </c>
      <c r="I55" s="72">
        <v>667162</v>
      </c>
      <c r="J55" s="72"/>
      <c r="K55" s="72">
        <v>667162</v>
      </c>
      <c r="L55" s="155"/>
      <c r="M55" s="5"/>
      <c r="N55" s="10"/>
    </row>
    <row r="56" spans="1:15" ht="24.65" customHeight="1" x14ac:dyDescent="0.35">
      <c r="A56" s="53" t="s">
        <v>571</v>
      </c>
      <c r="B56" s="53" t="s">
        <v>80</v>
      </c>
      <c r="C56" s="38" t="s">
        <v>329</v>
      </c>
      <c r="D56" s="82" t="s">
        <v>68</v>
      </c>
      <c r="E56" s="77" t="s">
        <v>76</v>
      </c>
      <c r="F56" s="49">
        <v>4066789</v>
      </c>
      <c r="G56" s="49">
        <v>4066789</v>
      </c>
      <c r="H56" s="49">
        <v>4066789</v>
      </c>
      <c r="I56" s="49">
        <v>4066789</v>
      </c>
      <c r="J56" s="49"/>
      <c r="K56" s="49">
        <v>4066789</v>
      </c>
      <c r="L56" s="155"/>
      <c r="M56" s="5"/>
      <c r="N56" s="10"/>
    </row>
    <row r="57" spans="1:15" ht="15.65" customHeight="1" x14ac:dyDescent="0.35">
      <c r="A57" s="53" t="s">
        <v>562</v>
      </c>
      <c r="B57" s="53" t="s">
        <v>82</v>
      </c>
      <c r="C57" s="38" t="s">
        <v>84</v>
      </c>
      <c r="D57" s="47" t="s">
        <v>85</v>
      </c>
      <c r="E57" s="77" t="s">
        <v>86</v>
      </c>
      <c r="F57" s="49">
        <v>75145689</v>
      </c>
      <c r="G57" s="49">
        <v>143107367</v>
      </c>
      <c r="H57" s="49">
        <v>41690068</v>
      </c>
      <c r="I57" s="49">
        <v>27030853</v>
      </c>
      <c r="J57" s="49">
        <v>10224478</v>
      </c>
      <c r="K57" s="49"/>
      <c r="L57" s="68">
        <v>2029</v>
      </c>
      <c r="M57" s="5"/>
      <c r="N57" s="10"/>
    </row>
    <row r="58" spans="1:15" x14ac:dyDescent="0.35">
      <c r="A58" s="53" t="s">
        <v>566</v>
      </c>
      <c r="B58" s="53" t="s">
        <v>83</v>
      </c>
      <c r="C58" s="38" t="s">
        <v>330</v>
      </c>
      <c r="D58" s="69"/>
      <c r="E58" s="18" t="s">
        <v>31</v>
      </c>
      <c r="F58" s="83">
        <f>SUM(F59:F60)</f>
        <v>2533070</v>
      </c>
      <c r="G58" s="83">
        <f t="shared" ref="G58:J58" si="11">SUM(G59:G60)</f>
        <v>34268667</v>
      </c>
      <c r="H58" s="83">
        <f t="shared" si="11"/>
        <v>32611049</v>
      </c>
      <c r="I58" s="83">
        <f t="shared" si="11"/>
        <v>116645002</v>
      </c>
      <c r="J58" s="83">
        <f t="shared" si="11"/>
        <v>36875460</v>
      </c>
      <c r="K58" s="83"/>
      <c r="L58" s="155"/>
      <c r="M58" s="5"/>
      <c r="N58" s="10"/>
    </row>
    <row r="59" spans="1:15" x14ac:dyDescent="0.35">
      <c r="A59" s="53"/>
      <c r="B59" s="12"/>
      <c r="C59" s="17"/>
      <c r="D59" s="82" t="s">
        <v>67</v>
      </c>
      <c r="E59" s="77" t="s">
        <v>75</v>
      </c>
      <c r="F59" s="49">
        <v>0</v>
      </c>
      <c r="G59" s="49">
        <v>28511619</v>
      </c>
      <c r="H59" s="49">
        <v>0</v>
      </c>
      <c r="I59" s="49">
        <v>48637980</v>
      </c>
      <c r="J59" s="70"/>
      <c r="K59" s="70"/>
      <c r="L59" s="68">
        <v>2028</v>
      </c>
      <c r="M59" s="5"/>
      <c r="N59" s="10"/>
    </row>
    <row r="60" spans="1:15" ht="26.5" customHeight="1" x14ac:dyDescent="0.35">
      <c r="A60" s="53"/>
      <c r="B60" s="12"/>
      <c r="C60" s="17"/>
      <c r="D60" s="47" t="s">
        <v>85</v>
      </c>
      <c r="E60" s="77" t="s">
        <v>86</v>
      </c>
      <c r="F60" s="72">
        <v>2533070</v>
      </c>
      <c r="G60" s="72">
        <v>5757048</v>
      </c>
      <c r="H60" s="72">
        <v>32611049</v>
      </c>
      <c r="I60" s="72">
        <v>68007022</v>
      </c>
      <c r="J60" s="70">
        <v>36875460</v>
      </c>
      <c r="K60" s="81"/>
      <c r="L60" s="68">
        <v>2029</v>
      </c>
      <c r="M60" s="5"/>
      <c r="N60" s="10"/>
    </row>
    <row r="61" spans="1:15" x14ac:dyDescent="0.35">
      <c r="A61" s="53" t="s">
        <v>578</v>
      </c>
      <c r="B61" s="53" t="s">
        <v>88</v>
      </c>
      <c r="C61" s="38" t="s">
        <v>331</v>
      </c>
      <c r="D61" s="47" t="s">
        <v>85</v>
      </c>
      <c r="E61" s="77" t="s">
        <v>86</v>
      </c>
      <c r="F61" s="49">
        <v>14732379</v>
      </c>
      <c r="G61" s="49">
        <v>47278225</v>
      </c>
      <c r="H61" s="49">
        <v>59915729</v>
      </c>
      <c r="I61" s="49"/>
      <c r="J61" s="49"/>
      <c r="K61" s="49"/>
      <c r="L61" s="68">
        <v>2027</v>
      </c>
      <c r="M61" s="5"/>
      <c r="N61" s="10"/>
    </row>
    <row r="62" spans="1:15" ht="33.65" customHeight="1" x14ac:dyDescent="0.35">
      <c r="A62" s="53" t="s">
        <v>579</v>
      </c>
      <c r="B62" s="53" t="s">
        <v>91</v>
      </c>
      <c r="C62" s="38" t="s">
        <v>332</v>
      </c>
      <c r="D62" s="47" t="s">
        <v>47</v>
      </c>
      <c r="E62" s="77" t="s">
        <v>74</v>
      </c>
      <c r="F62" s="49">
        <v>2719352</v>
      </c>
      <c r="G62" s="49">
        <v>3913925</v>
      </c>
      <c r="H62" s="49">
        <v>3913925</v>
      </c>
      <c r="I62" s="49">
        <v>4029205</v>
      </c>
      <c r="J62" s="49"/>
      <c r="K62" s="49">
        <v>4466205</v>
      </c>
      <c r="L62" s="68"/>
      <c r="M62" s="5"/>
      <c r="N62" s="10"/>
    </row>
    <row r="63" spans="1:15" ht="33" customHeight="1" x14ac:dyDescent="0.35">
      <c r="A63" s="53" t="s">
        <v>580</v>
      </c>
      <c r="B63" s="53" t="s">
        <v>92</v>
      </c>
      <c r="C63" s="38" t="s">
        <v>333</v>
      </c>
      <c r="D63" s="69"/>
      <c r="E63" s="78" t="s">
        <v>31</v>
      </c>
      <c r="F63" s="79">
        <f>SUM(F64:F65)</f>
        <v>3612298</v>
      </c>
      <c r="G63" s="79">
        <f t="shared" ref="G63:K63" si="12">SUM(G64:G65)</f>
        <v>4134926</v>
      </c>
      <c r="H63" s="79">
        <f t="shared" si="12"/>
        <v>1887052</v>
      </c>
      <c r="I63" s="79">
        <f t="shared" si="12"/>
        <v>1747509</v>
      </c>
      <c r="J63" s="79"/>
      <c r="K63" s="79">
        <f t="shared" si="12"/>
        <v>1908186</v>
      </c>
      <c r="L63" s="155"/>
      <c r="M63" s="5"/>
      <c r="N63" s="10"/>
    </row>
    <row r="64" spans="1:15" ht="15.65" customHeight="1" x14ac:dyDescent="0.35">
      <c r="A64" s="53"/>
      <c r="B64" s="11"/>
      <c r="C64" s="38"/>
      <c r="D64" s="47" t="s">
        <v>66</v>
      </c>
      <c r="E64" s="77" t="s">
        <v>73</v>
      </c>
      <c r="F64" s="49">
        <v>1623837</v>
      </c>
      <c r="G64" s="49">
        <v>292237</v>
      </c>
      <c r="H64" s="49">
        <v>292237</v>
      </c>
      <c r="I64" s="49">
        <v>292237</v>
      </c>
      <c r="J64" s="70"/>
      <c r="K64" s="70">
        <v>292237</v>
      </c>
      <c r="L64" s="68"/>
      <c r="M64" s="5"/>
      <c r="N64" s="10"/>
    </row>
    <row r="65" spans="1:14" ht="14.5" customHeight="1" x14ac:dyDescent="0.35">
      <c r="A65" s="53"/>
      <c r="B65" s="11"/>
      <c r="C65" s="38"/>
      <c r="D65" s="47" t="s">
        <v>47</v>
      </c>
      <c r="E65" s="77" t="s">
        <v>74</v>
      </c>
      <c r="F65" s="72">
        <f>1758931+229530</f>
        <v>1988461</v>
      </c>
      <c r="G65" s="72">
        <f>977007+2865682</f>
        <v>3842689</v>
      </c>
      <c r="H65" s="72">
        <f>1135755+459060</f>
        <v>1594815</v>
      </c>
      <c r="I65" s="72">
        <f>982440+472832</f>
        <v>1455272</v>
      </c>
      <c r="J65" s="70"/>
      <c r="K65" s="81">
        <f>1090912+525037</f>
        <v>1615949</v>
      </c>
      <c r="L65" s="68"/>
      <c r="M65" s="5"/>
      <c r="N65" s="10"/>
    </row>
    <row r="66" spans="1:14" x14ac:dyDescent="0.35">
      <c r="A66" s="53" t="s">
        <v>572</v>
      </c>
      <c r="B66" s="53" t="s">
        <v>93</v>
      </c>
      <c r="C66" s="38" t="s">
        <v>334</v>
      </c>
      <c r="D66" s="69"/>
      <c r="E66" s="78" t="s">
        <v>31</v>
      </c>
      <c r="F66" s="83">
        <f>SUM(F67:F68)</f>
        <v>545800</v>
      </c>
      <c r="G66" s="83">
        <f t="shared" ref="G66:K66" si="13">SUM(G67:G68)</f>
        <v>545800</v>
      </c>
      <c r="H66" s="83">
        <f t="shared" si="13"/>
        <v>545800</v>
      </c>
      <c r="I66" s="83">
        <f t="shared" si="13"/>
        <v>545800</v>
      </c>
      <c r="J66" s="83"/>
      <c r="K66" s="83">
        <f t="shared" si="13"/>
        <v>545800</v>
      </c>
      <c r="L66" s="155"/>
      <c r="M66" s="5"/>
      <c r="N66" s="10"/>
    </row>
    <row r="67" spans="1:14" ht="21" x14ac:dyDescent="0.35">
      <c r="A67" s="53"/>
      <c r="B67" s="53"/>
      <c r="C67" s="38"/>
      <c r="D67" s="47" t="s">
        <v>65</v>
      </c>
      <c r="E67" s="77" t="s">
        <v>102</v>
      </c>
      <c r="F67" s="49">
        <v>105800</v>
      </c>
      <c r="G67" s="49">
        <v>105800</v>
      </c>
      <c r="H67" s="49">
        <v>105800</v>
      </c>
      <c r="I67" s="49">
        <v>105800</v>
      </c>
      <c r="J67" s="70"/>
      <c r="K67" s="70">
        <v>105800</v>
      </c>
      <c r="L67" s="155"/>
      <c r="M67" s="5"/>
      <c r="N67" s="10"/>
    </row>
    <row r="68" spans="1:14" x14ac:dyDescent="0.35">
      <c r="A68" s="53"/>
      <c r="B68" s="53"/>
      <c r="C68" s="38"/>
      <c r="D68" s="47" t="s">
        <v>66</v>
      </c>
      <c r="E68" s="77" t="s">
        <v>73</v>
      </c>
      <c r="F68" s="72">
        <v>440000</v>
      </c>
      <c r="G68" s="72">
        <v>440000</v>
      </c>
      <c r="H68" s="72">
        <v>440000</v>
      </c>
      <c r="I68" s="72">
        <v>440000</v>
      </c>
      <c r="J68" s="72"/>
      <c r="K68" s="72">
        <v>440000</v>
      </c>
      <c r="L68" s="155"/>
      <c r="M68" s="5"/>
      <c r="N68" s="10"/>
    </row>
    <row r="69" spans="1:14" x14ac:dyDescent="0.35">
      <c r="A69" s="53" t="s">
        <v>581</v>
      </c>
      <c r="B69" s="53" t="s">
        <v>94</v>
      </c>
      <c r="C69" s="38" t="s">
        <v>335</v>
      </c>
      <c r="D69" s="47" t="s">
        <v>85</v>
      </c>
      <c r="E69" s="77" t="s">
        <v>86</v>
      </c>
      <c r="F69" s="49">
        <v>5500000</v>
      </c>
      <c r="G69" s="49">
        <v>5500000</v>
      </c>
      <c r="H69" s="49">
        <v>5500000</v>
      </c>
      <c r="I69" s="49">
        <v>5500000</v>
      </c>
      <c r="J69" s="49"/>
      <c r="K69" s="49">
        <v>5500000</v>
      </c>
      <c r="L69" s="155"/>
      <c r="M69" s="5"/>
      <c r="N69" s="10"/>
    </row>
    <row r="70" spans="1:14" ht="34.5" customHeight="1" x14ac:dyDescent="0.35">
      <c r="A70" s="53" t="s">
        <v>582</v>
      </c>
      <c r="B70" s="53" t="s">
        <v>95</v>
      </c>
      <c r="C70" s="38" t="s">
        <v>336</v>
      </c>
      <c r="D70" s="47" t="s">
        <v>66</v>
      </c>
      <c r="E70" s="77" t="s">
        <v>73</v>
      </c>
      <c r="F70" s="49">
        <v>908000</v>
      </c>
      <c r="G70" s="49">
        <v>6079360</v>
      </c>
      <c r="H70" s="49">
        <v>1196360</v>
      </c>
      <c r="I70" s="49">
        <v>26360</v>
      </c>
      <c r="J70" s="49"/>
      <c r="K70" s="49">
        <v>26360</v>
      </c>
      <c r="L70" s="155"/>
      <c r="M70" s="5"/>
      <c r="N70" s="10"/>
    </row>
    <row r="71" spans="1:14" x14ac:dyDescent="0.35">
      <c r="A71" s="53" t="s">
        <v>583</v>
      </c>
      <c r="B71" s="53" t="s">
        <v>96</v>
      </c>
      <c r="C71" s="38" t="s">
        <v>337</v>
      </c>
      <c r="D71" s="47" t="s">
        <v>66</v>
      </c>
      <c r="E71" s="77" t="s">
        <v>73</v>
      </c>
      <c r="F71" s="49">
        <v>1789500</v>
      </c>
      <c r="G71" s="49">
        <v>1761500</v>
      </c>
      <c r="H71" s="49">
        <v>3871500</v>
      </c>
      <c r="I71" s="49">
        <v>176500</v>
      </c>
      <c r="J71" s="49"/>
      <c r="K71" s="49">
        <v>176500</v>
      </c>
      <c r="L71" s="155"/>
      <c r="M71" s="5"/>
      <c r="N71" s="10"/>
    </row>
    <row r="72" spans="1:14" ht="24" customHeight="1" x14ac:dyDescent="0.35">
      <c r="A72" s="53" t="s">
        <v>584</v>
      </c>
      <c r="B72" s="53" t="s">
        <v>97</v>
      </c>
      <c r="C72" s="38" t="s">
        <v>338</v>
      </c>
      <c r="D72" s="47" t="s">
        <v>66</v>
      </c>
      <c r="E72" s="77" t="s">
        <v>73</v>
      </c>
      <c r="F72" s="49">
        <v>1013662</v>
      </c>
      <c r="G72" s="49">
        <v>563987</v>
      </c>
      <c r="H72" s="49">
        <v>563987</v>
      </c>
      <c r="I72" s="49">
        <v>563987</v>
      </c>
      <c r="J72" s="49"/>
      <c r="K72" s="49">
        <v>563987</v>
      </c>
      <c r="L72" s="155"/>
      <c r="M72" s="5"/>
      <c r="N72" s="10"/>
    </row>
    <row r="73" spans="1:14" ht="22" x14ac:dyDescent="0.35">
      <c r="A73" s="53" t="s">
        <v>585</v>
      </c>
      <c r="B73" s="53" t="s">
        <v>98</v>
      </c>
      <c r="C73" s="16" t="s">
        <v>100</v>
      </c>
      <c r="D73" s="82" t="s">
        <v>65</v>
      </c>
      <c r="E73" s="16" t="s">
        <v>102</v>
      </c>
      <c r="F73" s="49">
        <v>3016812</v>
      </c>
      <c r="G73" s="49">
        <v>4387412</v>
      </c>
      <c r="H73" s="49">
        <v>2218032</v>
      </c>
      <c r="I73" s="49">
        <v>1985712</v>
      </c>
      <c r="J73" s="49"/>
      <c r="K73" s="49">
        <v>1985712</v>
      </c>
      <c r="L73" s="155"/>
      <c r="M73" s="5"/>
      <c r="N73" s="10"/>
    </row>
    <row r="74" spans="1:14" ht="22" x14ac:dyDescent="0.35">
      <c r="A74" s="53" t="s">
        <v>586</v>
      </c>
      <c r="B74" s="53" t="s">
        <v>99</v>
      </c>
      <c r="C74" s="38" t="s">
        <v>339</v>
      </c>
      <c r="D74" s="82" t="s">
        <v>65</v>
      </c>
      <c r="E74" s="16" t="s">
        <v>102</v>
      </c>
      <c r="F74" s="49">
        <v>4589556</v>
      </c>
      <c r="G74" s="49">
        <v>4533300</v>
      </c>
      <c r="H74" s="49">
        <v>4596600</v>
      </c>
      <c r="I74" s="49"/>
      <c r="J74" s="49"/>
      <c r="K74" s="49"/>
      <c r="L74" s="68">
        <v>2027</v>
      </c>
      <c r="M74" s="5"/>
      <c r="N74" s="10"/>
    </row>
    <row r="75" spans="1:14" ht="25.5" customHeight="1" x14ac:dyDescent="0.35">
      <c r="A75" s="53" t="s">
        <v>587</v>
      </c>
      <c r="B75" s="53" t="s">
        <v>103</v>
      </c>
      <c r="C75" s="38" t="s">
        <v>340</v>
      </c>
      <c r="D75" s="47" t="s">
        <v>85</v>
      </c>
      <c r="E75" s="77" t="s">
        <v>86</v>
      </c>
      <c r="F75" s="49">
        <v>1653119</v>
      </c>
      <c r="G75" s="49">
        <v>2406833</v>
      </c>
      <c r="H75" s="49">
        <v>5341537</v>
      </c>
      <c r="I75" s="49">
        <v>6854635</v>
      </c>
      <c r="J75" s="49">
        <v>61850790</v>
      </c>
      <c r="K75" s="49"/>
      <c r="L75" s="68">
        <v>2034</v>
      </c>
      <c r="M75" s="5"/>
      <c r="N75" s="10"/>
    </row>
    <row r="76" spans="1:14" ht="22" x14ac:dyDescent="0.35">
      <c r="A76" s="53" t="s">
        <v>588</v>
      </c>
      <c r="B76" s="53" t="s">
        <v>104</v>
      </c>
      <c r="C76" s="38" t="s">
        <v>115</v>
      </c>
      <c r="D76" s="82" t="s">
        <v>65</v>
      </c>
      <c r="E76" s="16" t="s">
        <v>102</v>
      </c>
      <c r="F76" s="49">
        <v>955677</v>
      </c>
      <c r="G76" s="49"/>
      <c r="H76" s="49"/>
      <c r="I76" s="49"/>
      <c r="J76" s="49"/>
      <c r="K76" s="49"/>
      <c r="L76" s="68" t="s">
        <v>119</v>
      </c>
      <c r="M76" s="5"/>
      <c r="N76" s="10"/>
    </row>
    <row r="77" spans="1:14" x14ac:dyDescent="0.35">
      <c r="A77" s="53" t="s">
        <v>589</v>
      </c>
      <c r="B77" s="53" t="s">
        <v>105</v>
      </c>
      <c r="C77" s="38" t="s">
        <v>341</v>
      </c>
      <c r="D77" s="76" t="s">
        <v>67</v>
      </c>
      <c r="E77" s="67" t="s">
        <v>75</v>
      </c>
      <c r="F77" s="49">
        <v>204585</v>
      </c>
      <c r="G77" s="49">
        <v>276027</v>
      </c>
      <c r="H77" s="49">
        <v>2085200</v>
      </c>
      <c r="I77" s="49"/>
      <c r="J77" s="49"/>
      <c r="K77" s="49"/>
      <c r="L77" s="68">
        <v>2027</v>
      </c>
      <c r="M77" s="5"/>
      <c r="N77" s="10"/>
    </row>
    <row r="78" spans="1:14" ht="22" customHeight="1" x14ac:dyDescent="0.35">
      <c r="A78" s="53" t="s">
        <v>590</v>
      </c>
      <c r="B78" s="53" t="s">
        <v>106</v>
      </c>
      <c r="C78" s="38" t="s">
        <v>702</v>
      </c>
      <c r="D78" s="76" t="s">
        <v>68</v>
      </c>
      <c r="E78" s="67" t="s">
        <v>76</v>
      </c>
      <c r="F78" s="49">
        <v>1480068</v>
      </c>
      <c r="G78" s="49">
        <v>1842155</v>
      </c>
      <c r="H78" s="49"/>
      <c r="I78" s="49"/>
      <c r="J78" s="49"/>
      <c r="K78" s="49"/>
      <c r="L78" s="68">
        <v>2026</v>
      </c>
      <c r="M78" s="5"/>
      <c r="N78" s="10"/>
    </row>
    <row r="79" spans="1:14" x14ac:dyDescent="0.35">
      <c r="A79" s="53" t="s">
        <v>591</v>
      </c>
      <c r="B79" s="53" t="s">
        <v>107</v>
      </c>
      <c r="C79" s="38" t="s">
        <v>342</v>
      </c>
      <c r="D79" s="76" t="s">
        <v>47</v>
      </c>
      <c r="E79" s="67" t="s">
        <v>74</v>
      </c>
      <c r="F79" s="49">
        <v>103092.13</v>
      </c>
      <c r="G79" s="49"/>
      <c r="H79" s="49"/>
      <c r="I79" s="49"/>
      <c r="J79" s="49"/>
      <c r="K79" s="49"/>
      <c r="L79" s="68">
        <v>2025</v>
      </c>
      <c r="M79" s="5"/>
      <c r="N79" s="10"/>
    </row>
    <row r="80" spans="1:14" ht="22" customHeight="1" x14ac:dyDescent="0.35">
      <c r="A80" s="53" t="s">
        <v>592</v>
      </c>
      <c r="B80" s="53" t="s">
        <v>108</v>
      </c>
      <c r="C80" s="38" t="s">
        <v>343</v>
      </c>
      <c r="D80" s="76" t="s">
        <v>346</v>
      </c>
      <c r="E80" s="67" t="s">
        <v>347</v>
      </c>
      <c r="F80" s="49">
        <v>293543</v>
      </c>
      <c r="G80" s="49">
        <v>293543</v>
      </c>
      <c r="H80" s="49">
        <v>293543</v>
      </c>
      <c r="I80" s="49">
        <v>293543</v>
      </c>
      <c r="J80" s="49"/>
      <c r="K80" s="49">
        <v>293543</v>
      </c>
      <c r="L80" s="68"/>
      <c r="M80" s="5"/>
      <c r="N80" s="10"/>
    </row>
    <row r="81" spans="1:14" ht="22" customHeight="1" x14ac:dyDescent="0.35">
      <c r="A81" s="53" t="s">
        <v>595</v>
      </c>
      <c r="B81" s="53" t="s">
        <v>109</v>
      </c>
      <c r="C81" s="38" t="s">
        <v>344</v>
      </c>
      <c r="D81" s="76" t="s">
        <v>65</v>
      </c>
      <c r="E81" s="16" t="s">
        <v>102</v>
      </c>
      <c r="F81" s="49">
        <v>179186</v>
      </c>
      <c r="G81" s="49">
        <v>179186</v>
      </c>
      <c r="H81" s="49">
        <v>179186</v>
      </c>
      <c r="I81" s="49">
        <v>179186</v>
      </c>
      <c r="J81" s="49"/>
      <c r="K81" s="49">
        <v>179186</v>
      </c>
      <c r="L81" s="68"/>
      <c r="M81" s="5"/>
      <c r="N81" s="10"/>
    </row>
    <row r="82" spans="1:14" ht="22" customHeight="1" x14ac:dyDescent="0.35">
      <c r="A82" s="53" t="s">
        <v>563</v>
      </c>
      <c r="B82" s="53" t="s">
        <v>110</v>
      </c>
      <c r="C82" s="38" t="s">
        <v>345</v>
      </c>
      <c r="D82" s="69"/>
      <c r="E82" s="78" t="s">
        <v>31</v>
      </c>
      <c r="F82" s="83">
        <f>F83+F84</f>
        <v>686925</v>
      </c>
      <c r="G82" s="83">
        <f t="shared" ref="G82:K82" si="14">G83+G84</f>
        <v>686925</v>
      </c>
      <c r="H82" s="83">
        <f t="shared" si="14"/>
        <v>686925</v>
      </c>
      <c r="I82" s="83">
        <f t="shared" si="14"/>
        <v>686925</v>
      </c>
      <c r="J82" s="83"/>
      <c r="K82" s="83">
        <f t="shared" si="14"/>
        <v>686925</v>
      </c>
      <c r="L82" s="147"/>
      <c r="M82" s="5"/>
      <c r="N82" s="10"/>
    </row>
    <row r="83" spans="1:14" x14ac:dyDescent="0.35">
      <c r="A83" s="53"/>
      <c r="B83" s="11"/>
      <c r="C83" s="16"/>
      <c r="D83" s="47" t="s">
        <v>66</v>
      </c>
      <c r="E83" s="77" t="s">
        <v>73</v>
      </c>
      <c r="F83" s="49">
        <v>254330</v>
      </c>
      <c r="G83" s="49">
        <v>254330</v>
      </c>
      <c r="H83" s="49">
        <v>254330</v>
      </c>
      <c r="I83" s="49">
        <v>254330</v>
      </c>
      <c r="J83" s="70"/>
      <c r="K83" s="70">
        <v>254330</v>
      </c>
      <c r="L83" s="155"/>
      <c r="M83" s="5"/>
      <c r="N83" s="10"/>
    </row>
    <row r="84" spans="1:14" x14ac:dyDescent="0.35">
      <c r="A84" s="53"/>
      <c r="B84" s="11"/>
      <c r="C84" s="16"/>
      <c r="D84" s="76" t="s">
        <v>67</v>
      </c>
      <c r="E84" s="67" t="s">
        <v>75</v>
      </c>
      <c r="F84" s="72">
        <v>432595</v>
      </c>
      <c r="G84" s="72">
        <v>432595</v>
      </c>
      <c r="H84" s="72">
        <v>432595</v>
      </c>
      <c r="I84" s="72">
        <v>432595</v>
      </c>
      <c r="J84" s="70"/>
      <c r="K84" s="81">
        <v>432595</v>
      </c>
      <c r="L84" s="155"/>
      <c r="M84" s="5"/>
      <c r="N84" s="10"/>
    </row>
    <row r="85" spans="1:14" x14ac:dyDescent="0.35">
      <c r="A85" s="53" t="s">
        <v>596</v>
      </c>
      <c r="B85" s="53" t="s">
        <v>111</v>
      </c>
      <c r="C85" s="38" t="s">
        <v>348</v>
      </c>
      <c r="D85" s="76" t="s">
        <v>67</v>
      </c>
      <c r="E85" s="67" t="s">
        <v>75</v>
      </c>
      <c r="F85" s="49">
        <v>204948</v>
      </c>
      <c r="G85" s="49">
        <v>1069500</v>
      </c>
      <c r="H85" s="49">
        <v>436660</v>
      </c>
      <c r="I85" s="49"/>
      <c r="J85" s="49"/>
      <c r="K85" s="49"/>
      <c r="L85" s="68">
        <v>2027</v>
      </c>
      <c r="M85" s="5"/>
      <c r="N85" s="10"/>
    </row>
    <row r="86" spans="1:14" ht="33.65" customHeight="1" x14ac:dyDescent="0.35">
      <c r="A86" s="53" t="s">
        <v>593</v>
      </c>
      <c r="B86" s="53" t="s">
        <v>112</v>
      </c>
      <c r="C86" s="38" t="s">
        <v>349</v>
      </c>
      <c r="D86" s="69"/>
      <c r="E86" s="78" t="s">
        <v>31</v>
      </c>
      <c r="F86" s="83">
        <f>SUM(F87:F89)</f>
        <v>1583885</v>
      </c>
      <c r="G86" s="83">
        <f t="shared" ref="G86:K86" si="15">SUM(G87:G89)</f>
        <v>1377342</v>
      </c>
      <c r="H86" s="83">
        <f t="shared" si="15"/>
        <v>1275553</v>
      </c>
      <c r="I86" s="83">
        <f t="shared" si="15"/>
        <v>1422310</v>
      </c>
      <c r="J86" s="83"/>
      <c r="K86" s="83">
        <f t="shared" si="15"/>
        <v>1440512</v>
      </c>
      <c r="L86" s="155"/>
      <c r="M86" s="5"/>
      <c r="N86" s="10"/>
    </row>
    <row r="87" spans="1:14" ht="17.5" customHeight="1" x14ac:dyDescent="0.35">
      <c r="A87" s="54"/>
      <c r="B87" s="53"/>
      <c r="C87" s="38"/>
      <c r="D87" s="47" t="s">
        <v>66</v>
      </c>
      <c r="E87" s="77" t="s">
        <v>73</v>
      </c>
      <c r="F87" s="49">
        <v>979352</v>
      </c>
      <c r="G87" s="49">
        <v>772809</v>
      </c>
      <c r="H87" s="49">
        <v>671020</v>
      </c>
      <c r="I87" s="49">
        <v>803642</v>
      </c>
      <c r="J87" s="49"/>
      <c r="K87" s="49">
        <v>772809</v>
      </c>
      <c r="L87" s="155"/>
      <c r="M87" s="5"/>
      <c r="N87" s="10"/>
    </row>
    <row r="88" spans="1:14" ht="14.5" customHeight="1" x14ac:dyDescent="0.35">
      <c r="A88" s="54"/>
      <c r="B88" s="53"/>
      <c r="C88" s="38"/>
      <c r="D88" s="76" t="s">
        <v>47</v>
      </c>
      <c r="E88" s="67" t="s">
        <v>74</v>
      </c>
      <c r="F88" s="49">
        <v>431181</v>
      </c>
      <c r="G88" s="49">
        <v>431181</v>
      </c>
      <c r="H88" s="49">
        <v>431181</v>
      </c>
      <c r="I88" s="49">
        <v>444116</v>
      </c>
      <c r="J88" s="49"/>
      <c r="K88" s="49">
        <v>493151</v>
      </c>
      <c r="L88" s="155"/>
      <c r="M88" s="5"/>
      <c r="N88" s="10"/>
    </row>
    <row r="89" spans="1:14" ht="14.5" customHeight="1" x14ac:dyDescent="0.35">
      <c r="A89" s="54"/>
      <c r="B89" s="53"/>
      <c r="C89" s="38"/>
      <c r="D89" s="76" t="s">
        <v>67</v>
      </c>
      <c r="E89" s="67" t="s">
        <v>75</v>
      </c>
      <c r="F89" s="49">
        <v>173352</v>
      </c>
      <c r="G89" s="49">
        <v>173352</v>
      </c>
      <c r="H89" s="49">
        <v>173352</v>
      </c>
      <c r="I89" s="49">
        <v>174552</v>
      </c>
      <c r="J89" s="49"/>
      <c r="K89" s="49">
        <v>174552</v>
      </c>
      <c r="L89" s="155"/>
      <c r="M89" s="5"/>
      <c r="N89" s="10"/>
    </row>
    <row r="90" spans="1:14" ht="22.5" customHeight="1" x14ac:dyDescent="0.35">
      <c r="A90" s="53" t="s">
        <v>597</v>
      </c>
      <c r="B90" s="53" t="s">
        <v>117</v>
      </c>
      <c r="C90" s="38" t="s">
        <v>154</v>
      </c>
      <c r="D90" s="47" t="s">
        <v>68</v>
      </c>
      <c r="E90" s="67" t="s">
        <v>76</v>
      </c>
      <c r="F90" s="49">
        <v>691802</v>
      </c>
      <c r="G90" s="49">
        <v>644982</v>
      </c>
      <c r="H90" s="49">
        <v>644982</v>
      </c>
      <c r="I90" s="49">
        <v>644982</v>
      </c>
      <c r="J90" s="49"/>
      <c r="K90" s="49">
        <v>644982</v>
      </c>
      <c r="L90" s="68"/>
      <c r="M90" s="5"/>
      <c r="N90" s="10"/>
    </row>
    <row r="91" spans="1:14" ht="24" customHeight="1" x14ac:dyDescent="0.35">
      <c r="A91" s="53" t="s">
        <v>598</v>
      </c>
      <c r="B91" s="53" t="s">
        <v>120</v>
      </c>
      <c r="C91" s="38" t="s">
        <v>350</v>
      </c>
      <c r="D91" s="47" t="s">
        <v>346</v>
      </c>
      <c r="E91" s="67" t="s">
        <v>347</v>
      </c>
      <c r="F91" s="49">
        <v>320000</v>
      </c>
      <c r="G91" s="49">
        <v>320000</v>
      </c>
      <c r="H91" s="49">
        <v>320000</v>
      </c>
      <c r="I91" s="49"/>
      <c r="J91" s="49"/>
      <c r="K91" s="49"/>
      <c r="L91" s="68">
        <v>2027</v>
      </c>
      <c r="M91" s="5"/>
      <c r="N91" s="10"/>
    </row>
    <row r="92" spans="1:14" ht="25.5" customHeight="1" x14ac:dyDescent="0.35">
      <c r="A92" s="53" t="s">
        <v>599</v>
      </c>
      <c r="B92" s="53" t="s">
        <v>121</v>
      </c>
      <c r="C92" s="38" t="s">
        <v>113</v>
      </c>
      <c r="D92" s="47" t="s">
        <v>65</v>
      </c>
      <c r="E92" s="67" t="s">
        <v>102</v>
      </c>
      <c r="F92" s="49">
        <v>258614</v>
      </c>
      <c r="G92" s="49">
        <v>258614</v>
      </c>
      <c r="H92" s="49">
        <v>258614</v>
      </c>
      <c r="I92" s="49">
        <v>258614</v>
      </c>
      <c r="J92" s="49"/>
      <c r="K92" s="49">
        <v>258614</v>
      </c>
      <c r="L92" s="68"/>
      <c r="M92" s="5"/>
      <c r="N92" s="10"/>
    </row>
    <row r="93" spans="1:14" ht="15" customHeight="1" x14ac:dyDescent="0.35">
      <c r="A93" s="53" t="s">
        <v>600</v>
      </c>
      <c r="B93" s="53" t="s">
        <v>122</v>
      </c>
      <c r="C93" s="38" t="s">
        <v>351</v>
      </c>
      <c r="D93" s="47" t="s">
        <v>66</v>
      </c>
      <c r="E93" s="67" t="s">
        <v>73</v>
      </c>
      <c r="F93" s="49">
        <v>975026</v>
      </c>
      <c r="G93" s="49">
        <v>975026</v>
      </c>
      <c r="H93" s="49">
        <v>975026</v>
      </c>
      <c r="I93" s="49">
        <v>975026</v>
      </c>
      <c r="J93" s="49"/>
      <c r="K93" s="49">
        <v>975026</v>
      </c>
      <c r="L93" s="68"/>
      <c r="M93" s="5"/>
      <c r="N93" s="10"/>
    </row>
    <row r="94" spans="1:14" ht="24" customHeight="1" x14ac:dyDescent="0.35">
      <c r="A94" s="53" t="s">
        <v>601</v>
      </c>
      <c r="B94" s="53" t="s">
        <v>123</v>
      </c>
      <c r="C94" s="38" t="s">
        <v>142</v>
      </c>
      <c r="D94" s="47" t="s">
        <v>67</v>
      </c>
      <c r="E94" s="67" t="s">
        <v>75</v>
      </c>
      <c r="F94" s="49">
        <v>249500</v>
      </c>
      <c r="G94" s="49">
        <v>111500</v>
      </c>
      <c r="H94" s="49"/>
      <c r="I94" s="49"/>
      <c r="J94" s="49"/>
      <c r="K94" s="49"/>
      <c r="L94" s="68">
        <v>2026</v>
      </c>
      <c r="M94" s="5"/>
      <c r="N94" s="10"/>
    </row>
    <row r="95" spans="1:14" ht="21.65" customHeight="1" x14ac:dyDescent="0.35">
      <c r="A95" s="53" t="s">
        <v>602</v>
      </c>
      <c r="B95" s="53" t="s">
        <v>124</v>
      </c>
      <c r="C95" s="61" t="s">
        <v>352</v>
      </c>
      <c r="D95" s="76" t="s">
        <v>47</v>
      </c>
      <c r="E95" s="77" t="s">
        <v>74</v>
      </c>
      <c r="F95" s="49">
        <v>250000</v>
      </c>
      <c r="G95" s="49">
        <v>257500</v>
      </c>
      <c r="H95" s="49">
        <v>265225</v>
      </c>
      <c r="I95" s="49">
        <v>273182</v>
      </c>
      <c r="J95" s="49"/>
      <c r="K95" s="49">
        <v>303344</v>
      </c>
      <c r="L95" s="68"/>
      <c r="M95" s="5"/>
      <c r="N95" s="10"/>
    </row>
    <row r="96" spans="1:14" ht="16" customHeight="1" x14ac:dyDescent="0.35">
      <c r="A96" s="53" t="s">
        <v>604</v>
      </c>
      <c r="B96" s="53" t="s">
        <v>125</v>
      </c>
      <c r="C96" s="61" t="s">
        <v>353</v>
      </c>
      <c r="D96" s="47" t="s">
        <v>85</v>
      </c>
      <c r="E96" s="77" t="s">
        <v>86</v>
      </c>
      <c r="F96" s="49">
        <v>1690137</v>
      </c>
      <c r="G96" s="49">
        <v>1662767</v>
      </c>
      <c r="H96" s="49">
        <v>2914993</v>
      </c>
      <c r="I96" s="49">
        <v>2554615</v>
      </c>
      <c r="J96" s="49">
        <v>8234801</v>
      </c>
      <c r="K96" s="49"/>
      <c r="L96" s="68">
        <v>2030</v>
      </c>
      <c r="M96" s="5"/>
      <c r="N96" s="10"/>
    </row>
    <row r="97" spans="1:14" ht="24.65" customHeight="1" x14ac:dyDescent="0.35">
      <c r="A97" s="53" t="s">
        <v>605</v>
      </c>
      <c r="B97" s="53" t="s">
        <v>126</v>
      </c>
      <c r="C97" s="61" t="s">
        <v>354</v>
      </c>
      <c r="D97" s="69"/>
      <c r="E97" s="78" t="s">
        <v>31</v>
      </c>
      <c r="F97" s="83">
        <f>SUM(F98:F104)</f>
        <v>7325305</v>
      </c>
      <c r="G97" s="83">
        <f t="shared" ref="G97:K97" si="16">SUM(G98:G104)</f>
        <v>7325305</v>
      </c>
      <c r="H97" s="83">
        <f t="shared" si="16"/>
        <v>7325305</v>
      </c>
      <c r="I97" s="83">
        <f t="shared" si="16"/>
        <v>7325305</v>
      </c>
      <c r="J97" s="83"/>
      <c r="K97" s="83">
        <f t="shared" si="16"/>
        <v>7325305</v>
      </c>
      <c r="L97" s="155"/>
      <c r="M97" s="5"/>
      <c r="N97" s="10"/>
    </row>
    <row r="98" spans="1:14" ht="23.15" customHeight="1" x14ac:dyDescent="0.35">
      <c r="A98" s="54"/>
      <c r="B98" s="53"/>
      <c r="C98" s="61"/>
      <c r="D98" s="47" t="s">
        <v>65</v>
      </c>
      <c r="E98" s="67" t="s">
        <v>102</v>
      </c>
      <c r="F98" s="49">
        <v>98658</v>
      </c>
      <c r="G98" s="49">
        <v>98658</v>
      </c>
      <c r="H98" s="49">
        <v>98658</v>
      </c>
      <c r="I98" s="49">
        <v>98658</v>
      </c>
      <c r="J98" s="70"/>
      <c r="K98" s="70">
        <v>98658</v>
      </c>
      <c r="L98" s="155"/>
      <c r="M98" s="5"/>
      <c r="N98" s="10"/>
    </row>
    <row r="99" spans="1:14" ht="17.149999999999999" customHeight="1" x14ac:dyDescent="0.35">
      <c r="A99" s="54"/>
      <c r="B99" s="53"/>
      <c r="C99" s="61"/>
      <c r="D99" s="47" t="s">
        <v>66</v>
      </c>
      <c r="E99" s="67" t="s">
        <v>73</v>
      </c>
      <c r="F99" s="49">
        <v>1699459</v>
      </c>
      <c r="G99" s="49">
        <v>1699459</v>
      </c>
      <c r="H99" s="49">
        <v>1699459</v>
      </c>
      <c r="I99" s="49">
        <v>1699459</v>
      </c>
      <c r="J99" s="70"/>
      <c r="K99" s="70">
        <v>1699459</v>
      </c>
      <c r="L99" s="155"/>
      <c r="M99" s="5"/>
      <c r="N99" s="10"/>
    </row>
    <row r="100" spans="1:14" ht="17.149999999999999" customHeight="1" x14ac:dyDescent="0.35">
      <c r="A100" s="54"/>
      <c r="B100" s="53"/>
      <c r="C100" s="61"/>
      <c r="D100" s="76" t="s">
        <v>47</v>
      </c>
      <c r="E100" s="77" t="s">
        <v>74</v>
      </c>
      <c r="F100" s="49">
        <v>42416</v>
      </c>
      <c r="G100" s="49">
        <v>42416</v>
      </c>
      <c r="H100" s="49">
        <v>42416</v>
      </c>
      <c r="I100" s="49">
        <v>42416</v>
      </c>
      <c r="J100" s="70"/>
      <c r="K100" s="70">
        <v>42416</v>
      </c>
      <c r="L100" s="155"/>
      <c r="M100" s="5"/>
      <c r="N100" s="10"/>
    </row>
    <row r="101" spans="1:14" ht="17.149999999999999" customHeight="1" x14ac:dyDescent="0.35">
      <c r="A101" s="54"/>
      <c r="B101" s="53"/>
      <c r="C101" s="61"/>
      <c r="D101" s="47" t="s">
        <v>67</v>
      </c>
      <c r="E101" s="67" t="s">
        <v>75</v>
      </c>
      <c r="F101" s="49">
        <v>630961</v>
      </c>
      <c r="G101" s="49">
        <v>630961</v>
      </c>
      <c r="H101" s="49">
        <v>630961</v>
      </c>
      <c r="I101" s="49">
        <v>630961</v>
      </c>
      <c r="J101" s="70"/>
      <c r="K101" s="70">
        <v>630961</v>
      </c>
      <c r="L101" s="155"/>
      <c r="M101" s="5"/>
      <c r="N101" s="10"/>
    </row>
    <row r="102" spans="1:14" ht="17.149999999999999" customHeight="1" x14ac:dyDescent="0.35">
      <c r="A102" s="54"/>
      <c r="B102" s="53"/>
      <c r="C102" s="61"/>
      <c r="D102" s="76" t="s">
        <v>68</v>
      </c>
      <c r="E102" s="67" t="s">
        <v>76</v>
      </c>
      <c r="F102" s="49">
        <v>128131</v>
      </c>
      <c r="G102" s="49">
        <v>128131</v>
      </c>
      <c r="H102" s="49">
        <v>128131</v>
      </c>
      <c r="I102" s="49">
        <v>128131</v>
      </c>
      <c r="J102" s="70"/>
      <c r="K102" s="70">
        <v>128131</v>
      </c>
      <c r="L102" s="155"/>
      <c r="M102" s="5"/>
      <c r="N102" s="10"/>
    </row>
    <row r="103" spans="1:14" ht="17.149999999999999" customHeight="1" x14ac:dyDescent="0.35">
      <c r="A103" s="54"/>
      <c r="B103" s="53"/>
      <c r="C103" s="61"/>
      <c r="D103" s="47" t="s">
        <v>69</v>
      </c>
      <c r="E103" s="77" t="s">
        <v>77</v>
      </c>
      <c r="F103" s="49">
        <v>78727</v>
      </c>
      <c r="G103" s="49">
        <v>78727</v>
      </c>
      <c r="H103" s="49">
        <v>78727</v>
      </c>
      <c r="I103" s="49">
        <v>78727</v>
      </c>
      <c r="J103" s="70"/>
      <c r="K103" s="70">
        <v>78727</v>
      </c>
      <c r="L103" s="155"/>
      <c r="M103" s="5"/>
      <c r="N103" s="10"/>
    </row>
    <row r="104" spans="1:14" ht="18.649999999999999" customHeight="1" x14ac:dyDescent="0.35">
      <c r="A104" s="54"/>
      <c r="B104" s="53"/>
      <c r="C104" s="61"/>
      <c r="D104" s="47" t="s">
        <v>85</v>
      </c>
      <c r="E104" s="77" t="s">
        <v>86</v>
      </c>
      <c r="F104" s="49">
        <v>4646953</v>
      </c>
      <c r="G104" s="49">
        <v>4646953</v>
      </c>
      <c r="H104" s="49">
        <v>4646953</v>
      </c>
      <c r="I104" s="49">
        <v>4646953</v>
      </c>
      <c r="J104" s="70"/>
      <c r="K104" s="70">
        <v>4646953</v>
      </c>
      <c r="L104" s="155"/>
      <c r="M104" s="5"/>
      <c r="N104" s="10"/>
    </row>
    <row r="105" spans="1:14" ht="24" customHeight="1" x14ac:dyDescent="0.35">
      <c r="A105" s="53" t="s">
        <v>564</v>
      </c>
      <c r="B105" s="53" t="s">
        <v>127</v>
      </c>
      <c r="C105" s="38" t="s">
        <v>355</v>
      </c>
      <c r="D105" s="47" t="s">
        <v>65</v>
      </c>
      <c r="E105" s="67" t="s">
        <v>102</v>
      </c>
      <c r="F105" s="49">
        <v>649498</v>
      </c>
      <c r="G105" s="49">
        <v>704220</v>
      </c>
      <c r="H105" s="49">
        <v>704220</v>
      </c>
      <c r="I105" s="49">
        <v>58080</v>
      </c>
      <c r="J105" s="49"/>
      <c r="K105" s="49">
        <v>58080</v>
      </c>
      <c r="L105" s="68"/>
      <c r="M105" s="5"/>
      <c r="N105" s="10"/>
    </row>
    <row r="106" spans="1:14" x14ac:dyDescent="0.35">
      <c r="A106" s="53" t="s">
        <v>576</v>
      </c>
      <c r="B106" s="53" t="s">
        <v>128</v>
      </c>
      <c r="C106" s="38" t="s">
        <v>356</v>
      </c>
      <c r="D106" s="47" t="s">
        <v>66</v>
      </c>
      <c r="E106" s="67" t="s">
        <v>73</v>
      </c>
      <c r="F106" s="49"/>
      <c r="G106" s="49">
        <v>2005000</v>
      </c>
      <c r="H106" s="49">
        <v>110000</v>
      </c>
      <c r="I106" s="49">
        <v>110000</v>
      </c>
      <c r="J106" s="49"/>
      <c r="K106" s="49">
        <v>110000</v>
      </c>
      <c r="L106" s="68"/>
      <c r="M106" s="5"/>
      <c r="N106" s="10"/>
    </row>
    <row r="107" spans="1:14" x14ac:dyDescent="0.35">
      <c r="A107" s="53" t="s">
        <v>606</v>
      </c>
      <c r="B107" s="53" t="s">
        <v>129</v>
      </c>
      <c r="C107" s="38" t="s">
        <v>141</v>
      </c>
      <c r="D107" s="47" t="s">
        <v>85</v>
      </c>
      <c r="E107" s="77" t="s">
        <v>86</v>
      </c>
      <c r="F107" s="49">
        <v>561000</v>
      </c>
      <c r="G107" s="49"/>
      <c r="H107" s="49"/>
      <c r="I107" s="49"/>
      <c r="J107" s="49"/>
      <c r="K107" s="49"/>
      <c r="L107" s="68">
        <v>2025</v>
      </c>
      <c r="M107" s="5"/>
      <c r="N107" s="10"/>
    </row>
    <row r="108" spans="1:14" ht="15.65" customHeight="1" x14ac:dyDescent="0.35">
      <c r="A108" s="53" t="s">
        <v>607</v>
      </c>
      <c r="B108" s="53" t="s">
        <v>130</v>
      </c>
      <c r="C108" s="38" t="s">
        <v>357</v>
      </c>
      <c r="D108" s="76" t="s">
        <v>47</v>
      </c>
      <c r="E108" s="77" t="s">
        <v>74</v>
      </c>
      <c r="F108" s="49">
        <v>1456496</v>
      </c>
      <c r="G108" s="49">
        <v>775952</v>
      </c>
      <c r="H108" s="49">
        <v>775952</v>
      </c>
      <c r="I108" s="49">
        <v>799231</v>
      </c>
      <c r="J108" s="49"/>
      <c r="K108" s="49">
        <v>887474</v>
      </c>
      <c r="L108" s="68"/>
      <c r="M108" s="5"/>
      <c r="N108" s="10"/>
    </row>
    <row r="109" spans="1:14" ht="24" customHeight="1" x14ac:dyDescent="0.35">
      <c r="A109" s="53" t="s">
        <v>608</v>
      </c>
      <c r="B109" s="53" t="s">
        <v>131</v>
      </c>
      <c r="C109" s="38" t="s">
        <v>358</v>
      </c>
      <c r="D109" s="69"/>
      <c r="E109" s="41" t="s">
        <v>31</v>
      </c>
      <c r="F109" s="83">
        <f>SUM(F110:F112)</f>
        <v>764507</v>
      </c>
      <c r="G109" s="83">
        <f t="shared" ref="G109:K109" si="17">SUM(G110:G112)</f>
        <v>1588229</v>
      </c>
      <c r="H109" s="83">
        <f t="shared" si="17"/>
        <v>1560363</v>
      </c>
      <c r="I109" s="83">
        <f t="shared" si="17"/>
        <v>1682000</v>
      </c>
      <c r="J109" s="83"/>
      <c r="K109" s="83">
        <f t="shared" si="17"/>
        <v>643180</v>
      </c>
      <c r="L109" s="147"/>
      <c r="M109" s="5"/>
      <c r="N109" s="10"/>
    </row>
    <row r="110" spans="1:14" ht="24" customHeight="1" x14ac:dyDescent="0.35">
      <c r="A110" s="11"/>
      <c r="B110" s="53"/>
      <c r="C110" s="38"/>
      <c r="D110" s="47" t="s">
        <v>65</v>
      </c>
      <c r="E110" s="67" t="s">
        <v>102</v>
      </c>
      <c r="F110" s="49"/>
      <c r="G110" s="49">
        <v>60903</v>
      </c>
      <c r="H110" s="49">
        <v>4903</v>
      </c>
      <c r="I110" s="49">
        <v>4903</v>
      </c>
      <c r="J110" s="70"/>
      <c r="K110" s="70">
        <v>4903</v>
      </c>
      <c r="L110" s="68"/>
      <c r="M110" s="5"/>
      <c r="N110" s="10"/>
    </row>
    <row r="111" spans="1:14" ht="13.5" customHeight="1" x14ac:dyDescent="0.35">
      <c r="A111" s="11"/>
      <c r="B111" s="53"/>
      <c r="C111" s="38"/>
      <c r="D111" s="47" t="s">
        <v>69</v>
      </c>
      <c r="E111" s="77" t="s">
        <v>77</v>
      </c>
      <c r="F111" s="49"/>
      <c r="G111" s="49">
        <v>915870</v>
      </c>
      <c r="H111" s="49">
        <v>638277</v>
      </c>
      <c r="I111" s="49">
        <v>638277</v>
      </c>
      <c r="J111" s="70"/>
      <c r="K111" s="70">
        <v>638277</v>
      </c>
      <c r="L111" s="68"/>
      <c r="M111" s="5"/>
      <c r="N111" s="10"/>
    </row>
    <row r="112" spans="1:14" ht="14.15" customHeight="1" x14ac:dyDescent="0.35">
      <c r="A112" s="11"/>
      <c r="B112" s="53"/>
      <c r="C112" s="38"/>
      <c r="D112" s="47" t="s">
        <v>85</v>
      </c>
      <c r="E112" s="77" t="s">
        <v>86</v>
      </c>
      <c r="F112" s="72">
        <v>764507</v>
      </c>
      <c r="G112" s="72">
        <v>611456</v>
      </c>
      <c r="H112" s="72">
        <v>917183</v>
      </c>
      <c r="I112" s="72">
        <v>1038820</v>
      </c>
      <c r="J112" s="70"/>
      <c r="K112" s="81"/>
      <c r="L112" s="68">
        <v>2028</v>
      </c>
      <c r="M112" s="5"/>
      <c r="N112" s="10"/>
    </row>
    <row r="113" spans="1:14" ht="23.15" customHeight="1" x14ac:dyDescent="0.35">
      <c r="A113" s="53" t="s">
        <v>609</v>
      </c>
      <c r="B113" s="53" t="s">
        <v>132</v>
      </c>
      <c r="C113" s="38" t="s">
        <v>359</v>
      </c>
      <c r="D113" s="76" t="s">
        <v>68</v>
      </c>
      <c r="E113" s="67" t="s">
        <v>76</v>
      </c>
      <c r="F113" s="49">
        <v>418412</v>
      </c>
      <c r="G113" s="49">
        <v>898447</v>
      </c>
      <c r="H113" s="49">
        <v>898447</v>
      </c>
      <c r="I113" s="49">
        <v>898447</v>
      </c>
      <c r="J113" s="49">
        <v>348412</v>
      </c>
      <c r="K113" s="49"/>
      <c r="L113" s="68">
        <v>2029</v>
      </c>
      <c r="M113" s="5"/>
      <c r="N113" s="10"/>
    </row>
    <row r="114" spans="1:14" ht="26.15" customHeight="1" x14ac:dyDescent="0.35">
      <c r="A114" s="53" t="s">
        <v>610</v>
      </c>
      <c r="B114" s="53" t="s">
        <v>133</v>
      </c>
      <c r="C114" s="38" t="s">
        <v>114</v>
      </c>
      <c r="D114" s="47" t="s">
        <v>65</v>
      </c>
      <c r="E114" s="67" t="s">
        <v>102</v>
      </c>
      <c r="F114" s="49">
        <v>42402</v>
      </c>
      <c r="G114" s="49">
        <v>70912</v>
      </c>
      <c r="H114" s="49">
        <v>65640</v>
      </c>
      <c r="I114" s="49">
        <v>65640</v>
      </c>
      <c r="J114" s="49"/>
      <c r="K114" s="49">
        <v>65640</v>
      </c>
      <c r="L114" s="68"/>
      <c r="M114" s="5"/>
      <c r="N114" s="10"/>
    </row>
    <row r="115" spans="1:14" x14ac:dyDescent="0.35">
      <c r="A115" s="53" t="s">
        <v>612</v>
      </c>
      <c r="B115" s="53" t="s">
        <v>134</v>
      </c>
      <c r="C115" s="38" t="s">
        <v>360</v>
      </c>
      <c r="D115" s="47" t="s">
        <v>66</v>
      </c>
      <c r="E115" s="67" t="s">
        <v>73</v>
      </c>
      <c r="F115" s="49">
        <v>578827</v>
      </c>
      <c r="G115" s="49">
        <v>492519</v>
      </c>
      <c r="H115" s="49">
        <v>501832</v>
      </c>
      <c r="I115" s="49">
        <v>200021</v>
      </c>
      <c r="J115" s="49"/>
      <c r="K115" s="49">
        <v>200021</v>
      </c>
      <c r="L115" s="68"/>
      <c r="M115" s="5"/>
      <c r="N115" s="10"/>
    </row>
    <row r="116" spans="1:14" ht="24" customHeight="1" x14ac:dyDescent="0.35">
      <c r="A116" s="53" t="s">
        <v>611</v>
      </c>
      <c r="B116" s="53" t="s">
        <v>135</v>
      </c>
      <c r="C116" s="38" t="s">
        <v>361</v>
      </c>
      <c r="D116" s="47" t="s">
        <v>67</v>
      </c>
      <c r="E116" s="67" t="s">
        <v>75</v>
      </c>
      <c r="F116" s="49"/>
      <c r="G116" s="49">
        <v>698200</v>
      </c>
      <c r="H116" s="49">
        <v>315000</v>
      </c>
      <c r="I116" s="49"/>
      <c r="J116" s="49"/>
      <c r="K116" s="49"/>
      <c r="L116" s="68" t="s">
        <v>224</v>
      </c>
      <c r="M116" s="5"/>
      <c r="N116" s="10"/>
    </row>
    <row r="117" spans="1:14" ht="24" customHeight="1" x14ac:dyDescent="0.35">
      <c r="A117" s="53" t="s">
        <v>613</v>
      </c>
      <c r="B117" s="53" t="s">
        <v>136</v>
      </c>
      <c r="C117" s="38" t="s">
        <v>362</v>
      </c>
      <c r="D117" s="47" t="s">
        <v>66</v>
      </c>
      <c r="E117" s="67" t="s">
        <v>73</v>
      </c>
      <c r="F117" s="49">
        <v>406000</v>
      </c>
      <c r="G117" s="49">
        <v>155400</v>
      </c>
      <c r="H117" s="49">
        <v>300000</v>
      </c>
      <c r="I117" s="49"/>
      <c r="J117" s="49"/>
      <c r="K117" s="49"/>
      <c r="L117" s="68">
        <v>2027</v>
      </c>
      <c r="M117" s="5"/>
      <c r="N117" s="10"/>
    </row>
    <row r="118" spans="1:14" x14ac:dyDescent="0.35">
      <c r="A118" s="53" t="s">
        <v>614</v>
      </c>
      <c r="B118" s="53" t="s">
        <v>144</v>
      </c>
      <c r="C118" s="38" t="s">
        <v>139</v>
      </c>
      <c r="D118" s="47" t="s">
        <v>67</v>
      </c>
      <c r="E118" s="67" t="s">
        <v>75</v>
      </c>
      <c r="F118" s="49">
        <v>1360000</v>
      </c>
      <c r="G118" s="49">
        <v>2040000</v>
      </c>
      <c r="H118" s="49"/>
      <c r="I118" s="49"/>
      <c r="J118" s="49"/>
      <c r="K118" s="49"/>
      <c r="L118" s="68">
        <v>2026</v>
      </c>
      <c r="M118" s="5"/>
      <c r="N118" s="10"/>
    </row>
    <row r="119" spans="1:14" x14ac:dyDescent="0.35">
      <c r="A119" s="53" t="s">
        <v>615</v>
      </c>
      <c r="B119" s="53" t="s">
        <v>145</v>
      </c>
      <c r="C119" s="38" t="s">
        <v>363</v>
      </c>
      <c r="D119" s="47" t="s">
        <v>66</v>
      </c>
      <c r="E119" s="67" t="s">
        <v>73</v>
      </c>
      <c r="F119" s="49"/>
      <c r="G119" s="49">
        <v>222000</v>
      </c>
      <c r="H119" s="49">
        <v>26000</v>
      </c>
      <c r="I119" s="49">
        <v>26000</v>
      </c>
      <c r="J119" s="49"/>
      <c r="K119" s="49">
        <v>26000</v>
      </c>
      <c r="L119" s="68"/>
      <c r="M119" s="5"/>
      <c r="N119" s="10"/>
    </row>
    <row r="120" spans="1:14" x14ac:dyDescent="0.35">
      <c r="A120" s="53" t="s">
        <v>616</v>
      </c>
      <c r="B120" s="53" t="s">
        <v>146</v>
      </c>
      <c r="C120" s="38" t="s">
        <v>364</v>
      </c>
      <c r="D120" s="38"/>
      <c r="E120" s="41" t="s">
        <v>31</v>
      </c>
      <c r="F120" s="83">
        <f>SUM(F121:F123)</f>
        <v>1100000</v>
      </c>
      <c r="G120" s="83">
        <f t="shared" ref="G120:H120" si="18">SUM(G121:G123)</f>
        <v>1220000</v>
      </c>
      <c r="H120" s="83">
        <f t="shared" si="18"/>
        <v>350000</v>
      </c>
      <c r="I120" s="83"/>
      <c r="J120" s="83"/>
      <c r="K120" s="83"/>
      <c r="L120" s="147"/>
      <c r="M120" s="5"/>
      <c r="N120" s="10"/>
    </row>
    <row r="121" spans="1:14" ht="21" x14ac:dyDescent="0.35">
      <c r="A121" s="53"/>
      <c r="B121" s="53"/>
      <c r="C121" s="38"/>
      <c r="D121" s="47" t="s">
        <v>65</v>
      </c>
      <c r="E121" s="67" t="s">
        <v>102</v>
      </c>
      <c r="F121" s="49">
        <v>200000</v>
      </c>
      <c r="G121" s="49">
        <v>100000</v>
      </c>
      <c r="H121" s="49">
        <v>40000</v>
      </c>
      <c r="I121" s="49"/>
      <c r="J121" s="70"/>
      <c r="K121" s="70"/>
      <c r="L121" s="68">
        <v>2027</v>
      </c>
      <c r="M121" s="5"/>
      <c r="N121" s="10"/>
    </row>
    <row r="122" spans="1:14" x14ac:dyDescent="0.35">
      <c r="A122" s="53"/>
      <c r="B122" s="53"/>
      <c r="C122" s="38"/>
      <c r="D122" s="47" t="s">
        <v>66</v>
      </c>
      <c r="E122" s="67" t="s">
        <v>73</v>
      </c>
      <c r="F122" s="49"/>
      <c r="G122" s="49">
        <v>30000</v>
      </c>
      <c r="H122" s="49"/>
      <c r="I122" s="49"/>
      <c r="J122" s="70"/>
      <c r="K122" s="70"/>
      <c r="L122" s="68" t="s">
        <v>101</v>
      </c>
      <c r="M122" s="5"/>
      <c r="N122" s="10"/>
    </row>
    <row r="123" spans="1:14" x14ac:dyDescent="0.35">
      <c r="A123" s="53"/>
      <c r="B123" s="53"/>
      <c r="C123" s="38"/>
      <c r="D123" s="47" t="s">
        <v>85</v>
      </c>
      <c r="E123" s="77" t="s">
        <v>86</v>
      </c>
      <c r="F123" s="72">
        <v>900000</v>
      </c>
      <c r="G123" s="72">
        <v>1090000</v>
      </c>
      <c r="H123" s="72">
        <v>310000</v>
      </c>
      <c r="I123" s="72"/>
      <c r="J123" s="70"/>
      <c r="K123" s="81"/>
      <c r="L123" s="68">
        <v>2027</v>
      </c>
      <c r="M123" s="5"/>
      <c r="N123" s="10"/>
    </row>
    <row r="124" spans="1:14" ht="23.15" customHeight="1" x14ac:dyDescent="0.35">
      <c r="A124" s="53" t="s">
        <v>617</v>
      </c>
      <c r="B124" s="53" t="s">
        <v>147</v>
      </c>
      <c r="C124" s="38" t="s">
        <v>365</v>
      </c>
      <c r="D124" s="47" t="s">
        <v>67</v>
      </c>
      <c r="E124" s="67" t="s">
        <v>75</v>
      </c>
      <c r="F124" s="49">
        <v>600000</v>
      </c>
      <c r="G124" s="49">
        <v>600000</v>
      </c>
      <c r="H124" s="49"/>
      <c r="I124" s="49"/>
      <c r="J124" s="49"/>
      <c r="K124" s="49"/>
      <c r="L124" s="68">
        <v>2026</v>
      </c>
      <c r="M124" s="5"/>
      <c r="N124" s="10"/>
    </row>
    <row r="125" spans="1:14" ht="15.65" customHeight="1" x14ac:dyDescent="0.35">
      <c r="A125" s="53" t="s">
        <v>618</v>
      </c>
      <c r="B125" s="53" t="s">
        <v>148</v>
      </c>
      <c r="C125" s="38" t="s">
        <v>366</v>
      </c>
      <c r="D125" s="38"/>
      <c r="E125" s="78" t="s">
        <v>31</v>
      </c>
      <c r="F125" s="83">
        <f>SUM(F126:F127)</f>
        <v>913200</v>
      </c>
      <c r="G125" s="83">
        <f t="shared" ref="G125:K125" si="19">SUM(G126:G127)</f>
        <v>690600</v>
      </c>
      <c r="H125" s="83">
        <f t="shared" si="19"/>
        <v>680600</v>
      </c>
      <c r="I125" s="83">
        <f t="shared" si="19"/>
        <v>130800</v>
      </c>
      <c r="J125" s="83"/>
      <c r="K125" s="83">
        <f t="shared" si="19"/>
        <v>130800</v>
      </c>
      <c r="L125" s="147"/>
      <c r="M125" s="5"/>
      <c r="N125" s="10"/>
    </row>
    <row r="126" spans="1:14" ht="15.65" customHeight="1" x14ac:dyDescent="0.35">
      <c r="A126" s="53"/>
      <c r="B126" s="53"/>
      <c r="C126" s="38"/>
      <c r="D126" s="47" t="s">
        <v>66</v>
      </c>
      <c r="E126" s="67" t="s">
        <v>73</v>
      </c>
      <c r="F126" s="49">
        <v>880200</v>
      </c>
      <c r="G126" s="49">
        <v>687000</v>
      </c>
      <c r="H126" s="49">
        <v>677000</v>
      </c>
      <c r="I126" s="49">
        <v>127200</v>
      </c>
      <c r="J126" s="70"/>
      <c r="K126" s="70">
        <v>127200</v>
      </c>
      <c r="L126" s="68"/>
      <c r="M126" s="5"/>
      <c r="N126" s="10"/>
    </row>
    <row r="127" spans="1:14" ht="15.65" customHeight="1" x14ac:dyDescent="0.35">
      <c r="A127" s="53"/>
      <c r="B127" s="53"/>
      <c r="C127" s="38"/>
      <c r="D127" s="47" t="s">
        <v>85</v>
      </c>
      <c r="E127" s="77" t="s">
        <v>86</v>
      </c>
      <c r="F127" s="72">
        <v>33000</v>
      </c>
      <c r="G127" s="72">
        <v>3600</v>
      </c>
      <c r="H127" s="72">
        <v>3600</v>
      </c>
      <c r="I127" s="72">
        <v>3600</v>
      </c>
      <c r="J127" s="70"/>
      <c r="K127" s="81">
        <v>3600</v>
      </c>
      <c r="L127" s="68"/>
      <c r="M127" s="5"/>
      <c r="N127" s="10"/>
    </row>
    <row r="128" spans="1:14" x14ac:dyDescent="0.35">
      <c r="A128" s="53" t="s">
        <v>619</v>
      </c>
      <c r="B128" s="53" t="s">
        <v>149</v>
      </c>
      <c r="C128" s="38" t="s">
        <v>143</v>
      </c>
      <c r="D128" s="47" t="s">
        <v>67</v>
      </c>
      <c r="E128" s="67" t="s">
        <v>75</v>
      </c>
      <c r="F128" s="49">
        <v>1300000</v>
      </c>
      <c r="G128" s="49">
        <v>8600000</v>
      </c>
      <c r="H128" s="49">
        <v>13600000</v>
      </c>
      <c r="I128" s="49"/>
      <c r="J128" s="49"/>
      <c r="K128" s="49"/>
      <c r="L128" s="68" t="s">
        <v>224</v>
      </c>
      <c r="M128" s="5"/>
      <c r="N128" s="10"/>
    </row>
    <row r="129" spans="1:14" ht="24" customHeight="1" x14ac:dyDescent="0.35">
      <c r="A129" s="53" t="s">
        <v>620</v>
      </c>
      <c r="B129" s="53" t="s">
        <v>150</v>
      </c>
      <c r="C129" s="38" t="s">
        <v>370</v>
      </c>
      <c r="D129" s="47" t="s">
        <v>65</v>
      </c>
      <c r="E129" s="67" t="s">
        <v>102</v>
      </c>
      <c r="F129" s="49">
        <v>4030680</v>
      </c>
      <c r="G129" s="49">
        <v>3900000</v>
      </c>
      <c r="H129" s="49">
        <v>3900000</v>
      </c>
      <c r="I129" s="49">
        <v>3900000</v>
      </c>
      <c r="J129" s="49"/>
      <c r="K129" s="49">
        <v>3900000</v>
      </c>
      <c r="L129" s="68"/>
      <c r="M129" s="5"/>
      <c r="N129" s="10"/>
    </row>
    <row r="130" spans="1:14" ht="26.15" customHeight="1" x14ac:dyDescent="0.35">
      <c r="A130" s="53" t="s">
        <v>621</v>
      </c>
      <c r="B130" s="53" t="s">
        <v>151</v>
      </c>
      <c r="C130" s="38" t="s">
        <v>116</v>
      </c>
      <c r="D130" s="47" t="s">
        <v>66</v>
      </c>
      <c r="E130" s="67" t="s">
        <v>73</v>
      </c>
      <c r="F130" s="49">
        <v>3258886</v>
      </c>
      <c r="G130" s="49">
        <v>2570026</v>
      </c>
      <c r="H130" s="49">
        <v>665026</v>
      </c>
      <c r="I130" s="49">
        <v>665026</v>
      </c>
      <c r="J130" s="49"/>
      <c r="K130" s="49">
        <v>665026</v>
      </c>
      <c r="L130" s="68"/>
      <c r="M130" s="5"/>
      <c r="N130" s="10"/>
    </row>
    <row r="131" spans="1:14" x14ac:dyDescent="0.35">
      <c r="A131" s="53" t="s">
        <v>622</v>
      </c>
      <c r="B131" s="53" t="s">
        <v>152</v>
      </c>
      <c r="C131" s="38" t="s">
        <v>140</v>
      </c>
      <c r="D131" s="47" t="s">
        <v>67</v>
      </c>
      <c r="E131" s="67" t="s">
        <v>75</v>
      </c>
      <c r="F131" s="49">
        <v>171560</v>
      </c>
      <c r="G131" s="49">
        <v>52760</v>
      </c>
      <c r="H131" s="49">
        <v>37760</v>
      </c>
      <c r="I131" s="49">
        <v>29110</v>
      </c>
      <c r="J131" s="49"/>
      <c r="K131" s="49">
        <v>29110</v>
      </c>
      <c r="L131" s="68"/>
      <c r="M131" s="5"/>
      <c r="N131" s="10"/>
    </row>
    <row r="132" spans="1:14" ht="25" customHeight="1" x14ac:dyDescent="0.35">
      <c r="A132" s="53" t="s">
        <v>623</v>
      </c>
      <c r="B132" s="53" t="s">
        <v>153</v>
      </c>
      <c r="C132" s="38" t="s">
        <v>371</v>
      </c>
      <c r="D132" s="47" t="s">
        <v>65</v>
      </c>
      <c r="E132" s="67" t="s">
        <v>102</v>
      </c>
      <c r="F132" s="49">
        <v>103200</v>
      </c>
      <c r="G132" s="49">
        <v>10320</v>
      </c>
      <c r="H132" s="49">
        <v>10320</v>
      </c>
      <c r="I132" s="49">
        <v>10320</v>
      </c>
      <c r="J132" s="49"/>
      <c r="K132" s="49">
        <v>10320</v>
      </c>
      <c r="L132" s="68"/>
      <c r="M132" s="5"/>
      <c r="N132" s="10"/>
    </row>
    <row r="133" spans="1:14" ht="15.65" customHeight="1" x14ac:dyDescent="0.35">
      <c r="A133" s="53" t="s">
        <v>594</v>
      </c>
      <c r="B133" s="53" t="s">
        <v>367</v>
      </c>
      <c r="C133" s="38" t="s">
        <v>118</v>
      </c>
      <c r="D133" s="38"/>
      <c r="E133" s="41" t="s">
        <v>31</v>
      </c>
      <c r="F133" s="83">
        <f>SUM(F134:F136)</f>
        <v>864644</v>
      </c>
      <c r="G133" s="83">
        <f t="shared" ref="G133:H133" si="20">SUM(G134:G136)</f>
        <v>875528</v>
      </c>
      <c r="H133" s="83">
        <f t="shared" si="20"/>
        <v>99000</v>
      </c>
      <c r="I133" s="83"/>
      <c r="J133" s="83"/>
      <c r="K133" s="83"/>
      <c r="L133" s="147"/>
      <c r="M133" s="5"/>
      <c r="N133" s="10"/>
    </row>
    <row r="134" spans="1:14" ht="22.5" customHeight="1" x14ac:dyDescent="0.35">
      <c r="A134" s="53"/>
      <c r="B134" s="53"/>
      <c r="C134" s="38"/>
      <c r="D134" s="47" t="s">
        <v>65</v>
      </c>
      <c r="E134" s="67" t="s">
        <v>102</v>
      </c>
      <c r="F134" s="49">
        <v>39644</v>
      </c>
      <c r="G134" s="49">
        <v>50528</v>
      </c>
      <c r="H134" s="49"/>
      <c r="I134" s="49"/>
      <c r="J134" s="70"/>
      <c r="K134" s="70"/>
      <c r="L134" s="68" t="s">
        <v>101</v>
      </c>
      <c r="M134" s="5"/>
      <c r="N134" s="10"/>
    </row>
    <row r="135" spans="1:14" ht="15.65" customHeight="1" x14ac:dyDescent="0.35">
      <c r="A135" s="53"/>
      <c r="B135" s="53"/>
      <c r="C135" s="38"/>
      <c r="D135" s="47" t="s">
        <v>66</v>
      </c>
      <c r="E135" s="67" t="s">
        <v>73</v>
      </c>
      <c r="F135" s="49">
        <v>450000</v>
      </c>
      <c r="G135" s="49">
        <v>450000</v>
      </c>
      <c r="H135" s="49">
        <v>24000</v>
      </c>
      <c r="I135" s="49"/>
      <c r="J135" s="70"/>
      <c r="K135" s="70"/>
      <c r="L135" s="68">
        <v>2027</v>
      </c>
      <c r="M135" s="5"/>
      <c r="N135" s="10"/>
    </row>
    <row r="136" spans="1:14" ht="15.65" customHeight="1" x14ac:dyDescent="0.35">
      <c r="A136" s="53"/>
      <c r="B136" s="53"/>
      <c r="C136" s="38"/>
      <c r="D136" s="47" t="s">
        <v>85</v>
      </c>
      <c r="E136" s="77" t="s">
        <v>86</v>
      </c>
      <c r="F136" s="72">
        <v>375000</v>
      </c>
      <c r="G136" s="72">
        <v>375000</v>
      </c>
      <c r="H136" s="72">
        <v>75000</v>
      </c>
      <c r="I136" s="72"/>
      <c r="J136" s="70"/>
      <c r="K136" s="81"/>
      <c r="L136" s="68">
        <v>2027</v>
      </c>
      <c r="M136" s="5"/>
      <c r="N136" s="10"/>
    </row>
    <row r="137" spans="1:14" ht="21.65" customHeight="1" x14ac:dyDescent="0.35">
      <c r="A137" s="53" t="s">
        <v>574</v>
      </c>
      <c r="B137" s="53" t="s">
        <v>368</v>
      </c>
      <c r="C137" s="38" t="s">
        <v>378</v>
      </c>
      <c r="D137" s="47" t="s">
        <v>67</v>
      </c>
      <c r="E137" s="67" t="s">
        <v>75</v>
      </c>
      <c r="F137" s="49">
        <v>52512</v>
      </c>
      <c r="G137" s="49">
        <v>52512</v>
      </c>
      <c r="H137" s="49">
        <v>52512</v>
      </c>
      <c r="I137" s="49">
        <v>52512</v>
      </c>
      <c r="J137" s="49"/>
      <c r="K137" s="49">
        <v>52512</v>
      </c>
      <c r="L137" s="68"/>
      <c r="M137" s="5"/>
      <c r="N137" s="10"/>
    </row>
    <row r="138" spans="1:14" x14ac:dyDescent="0.35">
      <c r="A138" s="53" t="s">
        <v>561</v>
      </c>
      <c r="B138" s="53" t="s">
        <v>369</v>
      </c>
      <c r="C138" s="38" t="s">
        <v>138</v>
      </c>
      <c r="D138" s="47" t="s">
        <v>66</v>
      </c>
      <c r="E138" s="67" t="s">
        <v>73</v>
      </c>
      <c r="F138" s="49">
        <v>251625</v>
      </c>
      <c r="G138" s="49">
        <v>146000</v>
      </c>
      <c r="H138" s="49">
        <v>146000</v>
      </c>
      <c r="I138" s="49">
        <v>2800</v>
      </c>
      <c r="J138" s="49"/>
      <c r="K138" s="49">
        <v>2800</v>
      </c>
      <c r="L138" s="68"/>
      <c r="M138" s="5"/>
      <c r="N138" s="10"/>
    </row>
    <row r="139" spans="1:14" x14ac:dyDescent="0.35">
      <c r="A139" s="53" t="s">
        <v>624</v>
      </c>
      <c r="B139" s="53" t="s">
        <v>372</v>
      </c>
      <c r="C139" s="38" t="s">
        <v>379</v>
      </c>
      <c r="D139" s="47" t="s">
        <v>67</v>
      </c>
      <c r="E139" s="67" t="s">
        <v>75</v>
      </c>
      <c r="F139" s="49">
        <v>25555</v>
      </c>
      <c r="G139" s="49">
        <v>25555</v>
      </c>
      <c r="H139" s="49">
        <v>25555</v>
      </c>
      <c r="I139" s="49">
        <v>25555</v>
      </c>
      <c r="J139" s="49"/>
      <c r="K139" s="49">
        <v>25555</v>
      </c>
      <c r="L139" s="68"/>
      <c r="M139" s="5"/>
      <c r="N139" s="10"/>
    </row>
    <row r="140" spans="1:14" ht="23.15" customHeight="1" x14ac:dyDescent="0.35">
      <c r="A140" s="53" t="s">
        <v>625</v>
      </c>
      <c r="B140" s="53" t="s">
        <v>373</v>
      </c>
      <c r="C140" s="38" t="s">
        <v>137</v>
      </c>
      <c r="D140" s="47" t="s">
        <v>66</v>
      </c>
      <c r="E140" s="67" t="s">
        <v>73</v>
      </c>
      <c r="F140" s="49">
        <v>231900</v>
      </c>
      <c r="G140" s="49">
        <v>49100</v>
      </c>
      <c r="H140" s="49">
        <v>11400</v>
      </c>
      <c r="I140" s="49">
        <v>6000</v>
      </c>
      <c r="J140" s="49"/>
      <c r="K140" s="49">
        <v>6000</v>
      </c>
      <c r="L140" s="68"/>
      <c r="M140" s="5"/>
      <c r="N140" s="10"/>
    </row>
    <row r="141" spans="1:14" ht="56.5" customHeight="1" x14ac:dyDescent="0.35">
      <c r="A141" s="53" t="s">
        <v>626</v>
      </c>
      <c r="B141" s="53" t="s">
        <v>374</v>
      </c>
      <c r="C141" s="38" t="s">
        <v>380</v>
      </c>
      <c r="D141" s="47" t="s">
        <v>66</v>
      </c>
      <c r="E141" s="67" t="s">
        <v>73</v>
      </c>
      <c r="F141" s="49">
        <v>216375</v>
      </c>
      <c r="G141" s="49"/>
      <c r="H141" s="49"/>
      <c r="I141" s="49"/>
      <c r="J141" s="49"/>
      <c r="K141" s="49"/>
      <c r="L141" s="68">
        <v>2025</v>
      </c>
      <c r="M141" s="5"/>
      <c r="N141" s="10"/>
    </row>
    <row r="142" spans="1:14" ht="24.65" customHeight="1" x14ac:dyDescent="0.35">
      <c r="A142" s="53" t="s">
        <v>573</v>
      </c>
      <c r="B142" s="53" t="s">
        <v>375</v>
      </c>
      <c r="C142" s="38" t="s">
        <v>155</v>
      </c>
      <c r="D142" s="47" t="s">
        <v>65</v>
      </c>
      <c r="E142" s="67" t="s">
        <v>102</v>
      </c>
      <c r="F142" s="49">
        <v>572220</v>
      </c>
      <c r="G142" s="49">
        <v>419628</v>
      </c>
      <c r="H142" s="49">
        <v>135902</v>
      </c>
      <c r="I142" s="49">
        <v>135902</v>
      </c>
      <c r="J142" s="49"/>
      <c r="K142" s="49">
        <v>135902</v>
      </c>
      <c r="L142" s="68"/>
      <c r="M142" s="5"/>
      <c r="N142" s="10"/>
    </row>
    <row r="143" spans="1:14" ht="22.5" customHeight="1" x14ac:dyDescent="0.35">
      <c r="A143" s="53" t="s">
        <v>627</v>
      </c>
      <c r="B143" s="53" t="s">
        <v>376</v>
      </c>
      <c r="C143" s="38" t="s">
        <v>381</v>
      </c>
      <c r="D143" s="47" t="s">
        <v>69</v>
      </c>
      <c r="E143" s="77" t="s">
        <v>77</v>
      </c>
      <c r="F143" s="49">
        <v>2700000</v>
      </c>
      <c r="G143" s="49">
        <v>2970000</v>
      </c>
      <c r="H143" s="49">
        <v>3240000</v>
      </c>
      <c r="I143" s="49">
        <v>3240000</v>
      </c>
      <c r="J143" s="49"/>
      <c r="K143" s="49">
        <v>3240000</v>
      </c>
      <c r="L143" s="68"/>
      <c r="M143" s="5"/>
      <c r="N143" s="10"/>
    </row>
    <row r="144" spans="1:14" x14ac:dyDescent="0.35">
      <c r="A144" s="53" t="s">
        <v>628</v>
      </c>
      <c r="B144" s="53" t="s">
        <v>377</v>
      </c>
      <c r="C144" s="38" t="s">
        <v>382</v>
      </c>
      <c r="D144" s="76" t="s">
        <v>47</v>
      </c>
      <c r="E144" s="77" t="s">
        <v>74</v>
      </c>
      <c r="F144" s="49">
        <v>9867990</v>
      </c>
      <c r="G144" s="49">
        <v>9867990</v>
      </c>
      <c r="H144" s="49">
        <v>9867990</v>
      </c>
      <c r="I144" s="49">
        <v>9867990</v>
      </c>
      <c r="J144" s="49">
        <v>59207940</v>
      </c>
      <c r="K144" s="49"/>
      <c r="L144" s="68" t="s">
        <v>383</v>
      </c>
      <c r="M144" s="5"/>
      <c r="N144" s="10"/>
    </row>
    <row r="145" spans="1:14" x14ac:dyDescent="0.35">
      <c r="A145" s="164" t="s">
        <v>714</v>
      </c>
      <c r="B145" s="165"/>
      <c r="C145" s="165"/>
      <c r="D145" s="165"/>
      <c r="E145" s="166"/>
      <c r="F145" s="62">
        <f>SUM(F146:F148)</f>
        <v>1846724</v>
      </c>
      <c r="G145" s="62">
        <f t="shared" ref="G145:K145" si="21">SUM(G146:G148)</f>
        <v>1342782</v>
      </c>
      <c r="H145" s="62">
        <f t="shared" si="21"/>
        <v>755722</v>
      </c>
      <c r="I145" s="62">
        <f t="shared" si="21"/>
        <v>876506</v>
      </c>
      <c r="J145" s="62"/>
      <c r="K145" s="62">
        <f t="shared" si="21"/>
        <v>876506</v>
      </c>
      <c r="L145" s="156"/>
      <c r="M145" s="5"/>
      <c r="N145" s="10"/>
    </row>
    <row r="146" spans="1:14" ht="23.15" customHeight="1" x14ac:dyDescent="0.35">
      <c r="A146" s="53" t="s">
        <v>567</v>
      </c>
      <c r="B146" s="53" t="s">
        <v>309</v>
      </c>
      <c r="C146" s="63" t="s">
        <v>531</v>
      </c>
      <c r="D146" s="47" t="s">
        <v>264</v>
      </c>
      <c r="E146" s="65" t="s">
        <v>534</v>
      </c>
      <c r="F146" s="125">
        <v>277776</v>
      </c>
      <c r="G146" s="125">
        <v>214649</v>
      </c>
      <c r="H146" s="125">
        <v>20644</v>
      </c>
      <c r="I146" s="125"/>
      <c r="J146" s="125"/>
      <c r="K146" s="125"/>
      <c r="L146" s="126" t="s">
        <v>224</v>
      </c>
      <c r="M146" s="5"/>
      <c r="N146" s="10"/>
    </row>
    <row r="147" spans="1:14" ht="25.5" customHeight="1" x14ac:dyDescent="0.35">
      <c r="A147" s="53" t="s">
        <v>629</v>
      </c>
      <c r="B147" s="127" t="s">
        <v>310</v>
      </c>
      <c r="C147" s="63" t="s">
        <v>532</v>
      </c>
      <c r="D147" s="47" t="s">
        <v>535</v>
      </c>
      <c r="E147" s="65" t="s">
        <v>536</v>
      </c>
      <c r="F147" s="125">
        <v>81268</v>
      </c>
      <c r="G147" s="125">
        <v>175940</v>
      </c>
      <c r="H147" s="125">
        <v>245795</v>
      </c>
      <c r="I147" s="125">
        <v>280623</v>
      </c>
      <c r="J147" s="125"/>
      <c r="K147" s="125">
        <v>280623</v>
      </c>
      <c r="L147" s="126"/>
      <c r="M147" s="5"/>
      <c r="N147" s="10"/>
    </row>
    <row r="148" spans="1:14" ht="12.65" customHeight="1" x14ac:dyDescent="0.35">
      <c r="A148" s="53" t="s">
        <v>577</v>
      </c>
      <c r="B148" s="127" t="s">
        <v>311</v>
      </c>
      <c r="C148" s="63" t="s">
        <v>533</v>
      </c>
      <c r="D148" s="47" t="s">
        <v>537</v>
      </c>
      <c r="E148" s="65" t="s">
        <v>727</v>
      </c>
      <c r="F148" s="125">
        <v>1487680</v>
      </c>
      <c r="G148" s="125">
        <v>952193</v>
      </c>
      <c r="H148" s="125">
        <v>489283</v>
      </c>
      <c r="I148" s="125">
        <v>595883</v>
      </c>
      <c r="J148" s="125"/>
      <c r="K148" s="125">
        <v>595883</v>
      </c>
      <c r="L148" s="126"/>
      <c r="M148" s="5"/>
      <c r="N148" s="10"/>
    </row>
    <row r="149" spans="1:14" x14ac:dyDescent="0.35">
      <c r="A149" s="164" t="s">
        <v>16</v>
      </c>
      <c r="B149" s="165"/>
      <c r="C149" s="165"/>
      <c r="D149" s="165"/>
      <c r="E149" s="166"/>
      <c r="F149" s="62">
        <f>SUM(F151:F153)+SUM(F155:F160)+SUM(F162:F173)+SUM(F175:F178)+SUM(F180:F187)+SUM(F189:F193)</f>
        <v>114278159</v>
      </c>
      <c r="G149" s="62">
        <f t="shared" ref="G149:K149" si="22">SUM(G151:G153)+SUM(G155:G160)+SUM(G162:G173)+SUM(G175:G178)+SUM(G180:G187)+SUM(G189:G193)</f>
        <v>111522661.77</v>
      </c>
      <c r="H149" s="62">
        <f t="shared" si="22"/>
        <v>106224259.7931</v>
      </c>
      <c r="I149" s="62">
        <f t="shared" si="22"/>
        <v>106146696.78489301</v>
      </c>
      <c r="J149" s="62"/>
      <c r="K149" s="62">
        <f t="shared" si="22"/>
        <v>105049527.05843979</v>
      </c>
      <c r="L149" s="156"/>
      <c r="M149" s="5"/>
      <c r="N149" s="10"/>
    </row>
    <row r="150" spans="1:14" ht="17.5" customHeight="1" x14ac:dyDescent="0.35">
      <c r="A150" s="53" t="s">
        <v>630</v>
      </c>
      <c r="B150" s="53" t="s">
        <v>164</v>
      </c>
      <c r="C150" s="61" t="s">
        <v>188</v>
      </c>
      <c r="D150" s="69"/>
      <c r="E150" s="78" t="s">
        <v>31</v>
      </c>
      <c r="F150" s="83">
        <f>SUM(F151:F152)</f>
        <v>59000000</v>
      </c>
      <c r="G150" s="83">
        <f t="shared" ref="G150:K150" si="23">SUM(G151:G152)</f>
        <v>59000000</v>
      </c>
      <c r="H150" s="83">
        <f t="shared" si="23"/>
        <v>59000000</v>
      </c>
      <c r="I150" s="83">
        <f t="shared" si="23"/>
        <v>59000000</v>
      </c>
      <c r="J150" s="83"/>
      <c r="K150" s="83">
        <f t="shared" si="23"/>
        <v>59000000</v>
      </c>
      <c r="L150" s="147"/>
      <c r="M150" s="5"/>
      <c r="N150" s="10"/>
    </row>
    <row r="151" spans="1:14" ht="14.15" customHeight="1" x14ac:dyDescent="0.35">
      <c r="A151" s="53"/>
      <c r="B151" s="53"/>
      <c r="C151" s="61"/>
      <c r="D151" s="47" t="s">
        <v>196</v>
      </c>
      <c r="E151" s="42" t="s">
        <v>188</v>
      </c>
      <c r="F151" s="49">
        <v>48000000</v>
      </c>
      <c r="G151" s="49">
        <v>48000000</v>
      </c>
      <c r="H151" s="49">
        <v>48000000</v>
      </c>
      <c r="I151" s="70">
        <v>48000000</v>
      </c>
      <c r="J151" s="70"/>
      <c r="K151" s="70">
        <v>48000000</v>
      </c>
      <c r="L151" s="157"/>
      <c r="M151" s="5"/>
      <c r="N151" s="10"/>
    </row>
    <row r="152" spans="1:14" ht="35.5" customHeight="1" x14ac:dyDescent="0.35">
      <c r="A152" s="53"/>
      <c r="B152" s="53"/>
      <c r="C152" s="61"/>
      <c r="D152" s="47" t="s">
        <v>494</v>
      </c>
      <c r="E152" s="67" t="s">
        <v>495</v>
      </c>
      <c r="F152" s="49">
        <v>11000000</v>
      </c>
      <c r="G152" s="49">
        <v>11000000</v>
      </c>
      <c r="H152" s="49">
        <v>11000000</v>
      </c>
      <c r="I152" s="70">
        <v>11000000</v>
      </c>
      <c r="J152" s="70"/>
      <c r="K152" s="81">
        <v>11000000</v>
      </c>
      <c r="L152" s="157"/>
      <c r="M152" s="5"/>
      <c r="N152" s="10"/>
    </row>
    <row r="153" spans="1:14" ht="15.65" customHeight="1" x14ac:dyDescent="0.35">
      <c r="A153" s="53" t="s">
        <v>631</v>
      </c>
      <c r="B153" s="53" t="s">
        <v>165</v>
      </c>
      <c r="C153" s="61" t="s">
        <v>190</v>
      </c>
      <c r="D153" s="47" t="s">
        <v>169</v>
      </c>
      <c r="E153" s="38" t="s">
        <v>170</v>
      </c>
      <c r="F153" s="49">
        <v>462283</v>
      </c>
      <c r="G153" s="49">
        <v>808708</v>
      </c>
      <c r="H153" s="49">
        <v>808708</v>
      </c>
      <c r="I153" s="49">
        <v>808708</v>
      </c>
      <c r="J153" s="49"/>
      <c r="K153" s="49">
        <v>208708</v>
      </c>
      <c r="L153" s="157"/>
      <c r="M153" s="5"/>
      <c r="N153" s="10"/>
    </row>
    <row r="154" spans="1:14" ht="34.5" customHeight="1" x14ac:dyDescent="0.35">
      <c r="A154" s="53" t="s">
        <v>632</v>
      </c>
      <c r="B154" s="53" t="s">
        <v>172</v>
      </c>
      <c r="C154" s="38" t="s">
        <v>496</v>
      </c>
      <c r="D154" s="69"/>
      <c r="E154" s="78" t="s">
        <v>31</v>
      </c>
      <c r="F154" s="83">
        <f>SUM(F155:F158)</f>
        <v>803077</v>
      </c>
      <c r="G154" s="83">
        <f t="shared" ref="G154:K154" si="24">SUM(G155:G158)</f>
        <v>346375</v>
      </c>
      <c r="H154" s="83">
        <f t="shared" si="24"/>
        <v>275611.40000000002</v>
      </c>
      <c r="I154" s="83">
        <f t="shared" si="24"/>
        <v>175611</v>
      </c>
      <c r="J154" s="83"/>
      <c r="K154" s="83">
        <f t="shared" si="24"/>
        <v>175611</v>
      </c>
      <c r="L154" s="147"/>
      <c r="M154" s="5"/>
      <c r="N154" s="10"/>
    </row>
    <row r="155" spans="1:14" ht="24" customHeight="1" x14ac:dyDescent="0.35">
      <c r="A155" s="53"/>
      <c r="B155" s="55"/>
      <c r="C155" s="85"/>
      <c r="D155" s="82" t="s">
        <v>175</v>
      </c>
      <c r="E155" s="77" t="s">
        <v>176</v>
      </c>
      <c r="F155" s="49">
        <v>310520</v>
      </c>
      <c r="G155" s="49">
        <v>103818</v>
      </c>
      <c r="H155" s="49">
        <v>83054.399999999994</v>
      </c>
      <c r="I155" s="49">
        <v>83054</v>
      </c>
      <c r="J155" s="49"/>
      <c r="K155" s="70">
        <v>83054</v>
      </c>
      <c r="L155" s="68"/>
      <c r="M155" s="5"/>
      <c r="N155" s="10"/>
    </row>
    <row r="156" spans="1:14" ht="16" customHeight="1" x14ac:dyDescent="0.35">
      <c r="A156" s="53"/>
      <c r="B156" s="55"/>
      <c r="C156" s="77"/>
      <c r="D156" s="82" t="s">
        <v>197</v>
      </c>
      <c r="E156" s="77" t="s">
        <v>198</v>
      </c>
      <c r="F156" s="86">
        <v>150000</v>
      </c>
      <c r="G156" s="86">
        <v>150000</v>
      </c>
      <c r="H156" s="86">
        <v>100000</v>
      </c>
      <c r="I156" s="70"/>
      <c r="J156" s="86"/>
      <c r="K156" s="70"/>
      <c r="L156" s="146" t="s">
        <v>224</v>
      </c>
      <c r="M156" s="5"/>
      <c r="N156" s="10"/>
    </row>
    <row r="157" spans="1:14" x14ac:dyDescent="0.35">
      <c r="A157" s="53"/>
      <c r="B157" s="55"/>
      <c r="C157" s="77"/>
      <c r="D157" s="82" t="s">
        <v>169</v>
      </c>
      <c r="E157" s="55" t="s">
        <v>170</v>
      </c>
      <c r="F157" s="87">
        <v>42557</v>
      </c>
      <c r="G157" s="87">
        <v>42557</v>
      </c>
      <c r="H157" s="87">
        <v>42557</v>
      </c>
      <c r="I157" s="88">
        <v>42557</v>
      </c>
      <c r="J157" s="89"/>
      <c r="K157" s="70">
        <v>42557</v>
      </c>
      <c r="L157" s="68"/>
      <c r="M157" s="5"/>
      <c r="N157" s="10"/>
    </row>
    <row r="158" spans="1:14" x14ac:dyDescent="0.35">
      <c r="A158" s="53"/>
      <c r="B158" s="55"/>
      <c r="C158" s="55"/>
      <c r="D158" s="82" t="s">
        <v>42</v>
      </c>
      <c r="E158" s="77" t="s">
        <v>41</v>
      </c>
      <c r="F158" s="89">
        <v>300000</v>
      </c>
      <c r="G158" s="89">
        <v>50000</v>
      </c>
      <c r="H158" s="89">
        <v>50000</v>
      </c>
      <c r="I158" s="90">
        <v>50000</v>
      </c>
      <c r="J158" s="89"/>
      <c r="K158" s="81">
        <v>50000</v>
      </c>
      <c r="L158" s="68"/>
      <c r="M158" s="5"/>
      <c r="N158" s="10"/>
    </row>
    <row r="159" spans="1:14" x14ac:dyDescent="0.35">
      <c r="A159" s="53" t="s">
        <v>575</v>
      </c>
      <c r="B159" s="53" t="s">
        <v>174</v>
      </c>
      <c r="C159" s="42" t="s">
        <v>497</v>
      </c>
      <c r="D159" s="47" t="s">
        <v>196</v>
      </c>
      <c r="E159" s="67" t="s">
        <v>188</v>
      </c>
      <c r="F159" s="84">
        <v>9000000</v>
      </c>
      <c r="G159" s="84">
        <v>9000000</v>
      </c>
      <c r="H159" s="84">
        <v>9000000</v>
      </c>
      <c r="I159" s="84">
        <v>9000000</v>
      </c>
      <c r="J159" s="84"/>
      <c r="K159" s="84">
        <v>9000000</v>
      </c>
      <c r="L159" s="157"/>
      <c r="M159" s="5"/>
      <c r="N159" s="10"/>
    </row>
    <row r="160" spans="1:14" ht="25" customHeight="1" x14ac:dyDescent="0.35">
      <c r="A160" s="53" t="s">
        <v>633</v>
      </c>
      <c r="B160" s="53" t="s">
        <v>177</v>
      </c>
      <c r="C160" s="42" t="s">
        <v>498</v>
      </c>
      <c r="D160" s="82" t="s">
        <v>42</v>
      </c>
      <c r="E160" s="77" t="s">
        <v>41</v>
      </c>
      <c r="F160" s="84">
        <v>30000</v>
      </c>
      <c r="G160" s="84">
        <v>55000</v>
      </c>
      <c r="H160" s="84">
        <v>95000</v>
      </c>
      <c r="I160" s="84">
        <v>95000</v>
      </c>
      <c r="J160" s="84"/>
      <c r="K160" s="84">
        <v>95000</v>
      </c>
      <c r="L160" s="157"/>
      <c r="M160" s="5"/>
      <c r="N160" s="10"/>
    </row>
    <row r="161" spans="1:14" ht="33.65" customHeight="1" x14ac:dyDescent="0.35">
      <c r="A161" s="53" t="s">
        <v>634</v>
      </c>
      <c r="B161" s="53" t="s">
        <v>178</v>
      </c>
      <c r="C161" s="38" t="s">
        <v>703</v>
      </c>
      <c r="D161" s="69"/>
      <c r="E161" s="78" t="s">
        <v>31</v>
      </c>
      <c r="F161" s="83">
        <f>SUM(F162:F166)</f>
        <v>20565324</v>
      </c>
      <c r="G161" s="83">
        <f t="shared" ref="G161:K161" si="25">SUM(G162:G166)</f>
        <v>20929696.77</v>
      </c>
      <c r="H161" s="83">
        <f t="shared" si="25"/>
        <v>21448148.393100001</v>
      </c>
      <c r="I161" s="83">
        <f t="shared" si="25"/>
        <v>21901085.784893002</v>
      </c>
      <c r="J161" s="83"/>
      <c r="K161" s="83">
        <f t="shared" si="25"/>
        <v>22070963.058439791</v>
      </c>
      <c r="L161" s="147"/>
      <c r="M161" s="5"/>
      <c r="N161" s="10"/>
    </row>
    <row r="162" spans="1:14" ht="21" x14ac:dyDescent="0.35">
      <c r="A162" s="53"/>
      <c r="B162" s="55"/>
      <c r="C162" s="77"/>
      <c r="D162" s="82" t="s">
        <v>175</v>
      </c>
      <c r="E162" s="77" t="s">
        <v>176</v>
      </c>
      <c r="F162" s="84">
        <v>3476602</v>
      </c>
      <c r="G162" s="84">
        <v>3632063.7700000005</v>
      </c>
      <c r="H162" s="84">
        <v>3792189.3931000009</v>
      </c>
      <c r="I162" s="84">
        <v>3957118.7848930014</v>
      </c>
      <c r="J162" s="84"/>
      <c r="K162" s="84">
        <v>4126996.0584397912</v>
      </c>
      <c r="L162" s="157"/>
      <c r="M162" s="5"/>
      <c r="N162" s="10"/>
    </row>
    <row r="163" spans="1:14" ht="21" x14ac:dyDescent="0.35">
      <c r="A163" s="53"/>
      <c r="B163" s="55"/>
      <c r="C163" s="77"/>
      <c r="D163" s="82" t="s">
        <v>168</v>
      </c>
      <c r="E163" s="67" t="s">
        <v>171</v>
      </c>
      <c r="F163" s="84">
        <v>8302196</v>
      </c>
      <c r="G163" s="84">
        <v>8113379</v>
      </c>
      <c r="H163" s="84">
        <v>8113379</v>
      </c>
      <c r="I163" s="84">
        <v>8113379</v>
      </c>
      <c r="J163" s="84"/>
      <c r="K163" s="84">
        <v>8113379</v>
      </c>
      <c r="L163" s="157"/>
      <c r="M163" s="5"/>
      <c r="N163" s="10"/>
    </row>
    <row r="164" spans="1:14" x14ac:dyDescent="0.35">
      <c r="A164" s="53"/>
      <c r="B164" s="55"/>
      <c r="C164" s="77"/>
      <c r="D164" s="82" t="s">
        <v>169</v>
      </c>
      <c r="E164" s="55" t="s">
        <v>170</v>
      </c>
      <c r="F164" s="84">
        <v>5411298</v>
      </c>
      <c r="G164" s="84">
        <v>5411298</v>
      </c>
      <c r="H164" s="84">
        <v>5411298</v>
      </c>
      <c r="I164" s="84">
        <v>5411298</v>
      </c>
      <c r="J164" s="84"/>
      <c r="K164" s="84">
        <v>5411298</v>
      </c>
      <c r="L164" s="157"/>
      <c r="M164" s="5"/>
      <c r="N164" s="10"/>
    </row>
    <row r="165" spans="1:14" x14ac:dyDescent="0.35">
      <c r="A165" s="53"/>
      <c r="B165" s="55"/>
      <c r="C165" s="77"/>
      <c r="D165" s="82" t="s">
        <v>166</v>
      </c>
      <c r="E165" s="67" t="s">
        <v>167</v>
      </c>
      <c r="F165" s="84">
        <v>2722349</v>
      </c>
      <c r="G165" s="84">
        <v>3080905</v>
      </c>
      <c r="H165" s="84">
        <v>3397708</v>
      </c>
      <c r="I165" s="84">
        <v>3685716</v>
      </c>
      <c r="J165" s="84"/>
      <c r="K165" s="84">
        <v>3685716</v>
      </c>
      <c r="L165" s="157"/>
      <c r="M165" s="5"/>
      <c r="N165" s="10"/>
    </row>
    <row r="166" spans="1:14" x14ac:dyDescent="0.35">
      <c r="A166" s="53"/>
      <c r="B166" s="55"/>
      <c r="C166" s="77"/>
      <c r="D166" s="82" t="s">
        <v>42</v>
      </c>
      <c r="E166" s="77" t="s">
        <v>41</v>
      </c>
      <c r="F166" s="84">
        <v>652879</v>
      </c>
      <c r="G166" s="84">
        <v>692051</v>
      </c>
      <c r="H166" s="84">
        <v>733574</v>
      </c>
      <c r="I166" s="84">
        <v>733574</v>
      </c>
      <c r="J166" s="84"/>
      <c r="K166" s="84">
        <v>733574</v>
      </c>
      <c r="L166" s="157"/>
      <c r="M166" s="5"/>
      <c r="N166" s="10"/>
    </row>
    <row r="167" spans="1:14" ht="34" customHeight="1" x14ac:dyDescent="0.35">
      <c r="A167" s="53" t="s">
        <v>635</v>
      </c>
      <c r="B167" s="53" t="s">
        <v>179</v>
      </c>
      <c r="C167" s="38" t="s">
        <v>499</v>
      </c>
      <c r="D167" s="47" t="s">
        <v>506</v>
      </c>
      <c r="E167" s="42" t="s">
        <v>185</v>
      </c>
      <c r="F167" s="84">
        <v>5632808</v>
      </c>
      <c r="G167" s="84">
        <v>5632808</v>
      </c>
      <c r="H167" s="84">
        <v>5632808</v>
      </c>
      <c r="I167" s="84">
        <v>5632808</v>
      </c>
      <c r="J167" s="84"/>
      <c r="K167" s="84">
        <v>5632808</v>
      </c>
      <c r="L167" s="157"/>
      <c r="M167" s="5"/>
      <c r="N167" s="10"/>
    </row>
    <row r="168" spans="1:14" ht="21.65" customHeight="1" x14ac:dyDescent="0.35">
      <c r="A168" s="53" t="s">
        <v>636</v>
      </c>
      <c r="B168" s="53" t="s">
        <v>184</v>
      </c>
      <c r="C168" s="38" t="s">
        <v>500</v>
      </c>
      <c r="D168" s="82" t="s">
        <v>166</v>
      </c>
      <c r="E168" s="67" t="s">
        <v>167</v>
      </c>
      <c r="F168" s="84">
        <v>2795478</v>
      </c>
      <c r="G168" s="84">
        <v>2664818</v>
      </c>
      <c r="H168" s="84">
        <v>1334374</v>
      </c>
      <c r="I168" s="84">
        <v>1334374</v>
      </c>
      <c r="J168" s="84"/>
      <c r="K168" s="84">
        <v>1334374</v>
      </c>
      <c r="L168" s="157"/>
      <c r="M168" s="5"/>
      <c r="N168" s="10"/>
    </row>
    <row r="169" spans="1:14" ht="21.65" customHeight="1" x14ac:dyDescent="0.35">
      <c r="A169" s="53" t="s">
        <v>637</v>
      </c>
      <c r="B169" s="53" t="s">
        <v>186</v>
      </c>
      <c r="C169" s="38" t="s">
        <v>180</v>
      </c>
      <c r="D169" s="47" t="s">
        <v>507</v>
      </c>
      <c r="E169" s="42" t="s">
        <v>181</v>
      </c>
      <c r="F169" s="84">
        <v>816877</v>
      </c>
      <c r="G169" s="84">
        <v>661877</v>
      </c>
      <c r="H169" s="84">
        <v>667047</v>
      </c>
      <c r="I169" s="84">
        <v>667047</v>
      </c>
      <c r="J169" s="84"/>
      <c r="K169" s="84"/>
      <c r="L169" s="157" t="s">
        <v>87</v>
      </c>
      <c r="M169" s="5"/>
      <c r="N169" s="10"/>
    </row>
    <row r="170" spans="1:14" ht="32.5" customHeight="1" x14ac:dyDescent="0.35">
      <c r="A170" s="53" t="s">
        <v>638</v>
      </c>
      <c r="B170" s="53" t="s">
        <v>187</v>
      </c>
      <c r="C170" s="38" t="s">
        <v>501</v>
      </c>
      <c r="D170" s="47" t="s">
        <v>205</v>
      </c>
      <c r="E170" s="42" t="s">
        <v>508</v>
      </c>
      <c r="F170" s="84">
        <v>110828</v>
      </c>
      <c r="G170" s="84">
        <v>110828</v>
      </c>
      <c r="H170" s="84">
        <v>110828</v>
      </c>
      <c r="I170" s="84">
        <v>110828</v>
      </c>
      <c r="J170" s="84"/>
      <c r="K170" s="84">
        <v>110828</v>
      </c>
      <c r="L170" s="157"/>
      <c r="M170" s="5"/>
      <c r="N170" s="10"/>
    </row>
    <row r="171" spans="1:14" ht="31.5" customHeight="1" x14ac:dyDescent="0.35">
      <c r="A171" s="53" t="s">
        <v>639</v>
      </c>
      <c r="B171" s="53" t="s">
        <v>189</v>
      </c>
      <c r="C171" s="38" t="s">
        <v>502</v>
      </c>
      <c r="D171" s="47" t="s">
        <v>205</v>
      </c>
      <c r="E171" s="42" t="s">
        <v>206</v>
      </c>
      <c r="F171" s="84">
        <v>1078050</v>
      </c>
      <c r="G171" s="84"/>
      <c r="H171" s="84"/>
      <c r="I171" s="84"/>
      <c r="J171" s="84"/>
      <c r="K171" s="84"/>
      <c r="L171" s="157" t="s">
        <v>119</v>
      </c>
      <c r="M171" s="5"/>
      <c r="N171" s="10"/>
    </row>
    <row r="172" spans="1:14" ht="35.15" customHeight="1" x14ac:dyDescent="0.35">
      <c r="A172" s="53" t="s">
        <v>640</v>
      </c>
      <c r="B172" s="53" t="s">
        <v>191</v>
      </c>
      <c r="C172" s="38" t="s">
        <v>503</v>
      </c>
      <c r="D172" s="47" t="s">
        <v>205</v>
      </c>
      <c r="E172" s="42" t="s">
        <v>206</v>
      </c>
      <c r="F172" s="84">
        <v>5279</v>
      </c>
      <c r="G172" s="84">
        <v>5279</v>
      </c>
      <c r="H172" s="84">
        <v>5279</v>
      </c>
      <c r="I172" s="84">
        <v>5279</v>
      </c>
      <c r="J172" s="84"/>
      <c r="K172" s="84">
        <v>5279</v>
      </c>
      <c r="L172" s="157"/>
      <c r="M172" s="5"/>
      <c r="N172" s="10"/>
    </row>
    <row r="173" spans="1:14" ht="21.65" customHeight="1" x14ac:dyDescent="0.35">
      <c r="A173" s="53" t="s">
        <v>641</v>
      </c>
      <c r="B173" s="53" t="s">
        <v>193</v>
      </c>
      <c r="C173" s="38" t="s">
        <v>504</v>
      </c>
      <c r="D173" s="47" t="s">
        <v>168</v>
      </c>
      <c r="E173" s="42" t="s">
        <v>171</v>
      </c>
      <c r="F173" s="84">
        <v>114950</v>
      </c>
      <c r="G173" s="84">
        <v>114950</v>
      </c>
      <c r="H173" s="84"/>
      <c r="I173" s="84"/>
      <c r="J173" s="84"/>
      <c r="K173" s="84"/>
      <c r="L173" s="157" t="s">
        <v>101</v>
      </c>
      <c r="M173" s="5"/>
      <c r="N173" s="10"/>
    </row>
    <row r="174" spans="1:14" ht="44.5" customHeight="1" x14ac:dyDescent="0.35">
      <c r="A174" s="53" t="s">
        <v>642</v>
      </c>
      <c r="B174" s="53" t="s">
        <v>194</v>
      </c>
      <c r="C174" s="38" t="s">
        <v>505</v>
      </c>
      <c r="D174" s="91"/>
      <c r="E174" s="78" t="s">
        <v>31</v>
      </c>
      <c r="F174" s="83">
        <f>F175+F176</f>
        <v>311165</v>
      </c>
      <c r="G174" s="83">
        <f t="shared" ref="G174:K174" si="26">G175+G176</f>
        <v>311165</v>
      </c>
      <c r="H174" s="83">
        <f t="shared" si="26"/>
        <v>311165</v>
      </c>
      <c r="I174" s="83"/>
      <c r="J174" s="83"/>
      <c r="K174" s="83">
        <f t="shared" si="26"/>
        <v>311165</v>
      </c>
      <c r="L174" s="147"/>
      <c r="M174" s="5"/>
      <c r="N174" s="10"/>
    </row>
    <row r="175" spans="1:14" ht="21" x14ac:dyDescent="0.35">
      <c r="A175" s="53"/>
      <c r="B175" s="55"/>
      <c r="C175" s="77"/>
      <c r="D175" s="47" t="s">
        <v>168</v>
      </c>
      <c r="E175" s="42" t="s">
        <v>171</v>
      </c>
      <c r="F175" s="84">
        <v>209933</v>
      </c>
      <c r="G175" s="84">
        <v>209933</v>
      </c>
      <c r="H175" s="84">
        <v>209933</v>
      </c>
      <c r="I175" s="84">
        <v>209933</v>
      </c>
      <c r="J175" s="84"/>
      <c r="K175" s="84">
        <v>209933</v>
      </c>
      <c r="L175" s="157"/>
      <c r="M175" s="5"/>
      <c r="N175" s="10"/>
    </row>
    <row r="176" spans="1:14" ht="34" customHeight="1" x14ac:dyDescent="0.35">
      <c r="A176" s="53"/>
      <c r="B176" s="55"/>
      <c r="C176" s="55"/>
      <c r="D176" s="82" t="s">
        <v>182</v>
      </c>
      <c r="E176" s="92" t="s">
        <v>183</v>
      </c>
      <c r="F176" s="84">
        <v>101232</v>
      </c>
      <c r="G176" s="84">
        <v>101232</v>
      </c>
      <c r="H176" s="84">
        <v>101232</v>
      </c>
      <c r="I176" s="84">
        <v>101232</v>
      </c>
      <c r="J176" s="84"/>
      <c r="K176" s="84">
        <v>101232</v>
      </c>
      <c r="L176" s="157"/>
      <c r="M176" s="5"/>
      <c r="N176" s="10"/>
    </row>
    <row r="177" spans="1:14" ht="24" customHeight="1" x14ac:dyDescent="0.35">
      <c r="A177" s="53" t="s">
        <v>643</v>
      </c>
      <c r="B177" s="53" t="s">
        <v>195</v>
      </c>
      <c r="C177" s="38" t="s">
        <v>509</v>
      </c>
      <c r="D177" s="47" t="s">
        <v>168</v>
      </c>
      <c r="E177" s="67" t="s">
        <v>171</v>
      </c>
      <c r="F177" s="84">
        <v>497000</v>
      </c>
      <c r="G177" s="84">
        <v>847000</v>
      </c>
      <c r="H177" s="84">
        <v>560000</v>
      </c>
      <c r="I177" s="84">
        <v>196000</v>
      </c>
      <c r="J177" s="84"/>
      <c r="K177" s="84">
        <v>196000</v>
      </c>
      <c r="L177" s="157"/>
      <c r="M177" s="5"/>
      <c r="N177" s="10"/>
    </row>
    <row r="178" spans="1:14" ht="24" customHeight="1" x14ac:dyDescent="0.35">
      <c r="A178" s="53" t="s">
        <v>644</v>
      </c>
      <c r="B178" s="53" t="s">
        <v>199</v>
      </c>
      <c r="C178" s="38" t="s">
        <v>510</v>
      </c>
      <c r="D178" s="47" t="s">
        <v>168</v>
      </c>
      <c r="E178" s="67" t="s">
        <v>171</v>
      </c>
      <c r="F178" s="84">
        <v>161000</v>
      </c>
      <c r="G178" s="84">
        <v>203000</v>
      </c>
      <c r="H178" s="84">
        <v>133000</v>
      </c>
      <c r="I178" s="84">
        <v>66500</v>
      </c>
      <c r="J178" s="84"/>
      <c r="K178" s="84">
        <v>66500</v>
      </c>
      <c r="L178" s="157"/>
      <c r="M178" s="5"/>
      <c r="N178" s="10"/>
    </row>
    <row r="179" spans="1:14" ht="24.65" customHeight="1" x14ac:dyDescent="0.35">
      <c r="A179" s="53" t="s">
        <v>645</v>
      </c>
      <c r="B179" s="53" t="s">
        <v>200</v>
      </c>
      <c r="C179" s="38" t="s">
        <v>511</v>
      </c>
      <c r="D179" s="93"/>
      <c r="E179" s="78" t="s">
        <v>31</v>
      </c>
      <c r="F179" s="83">
        <f>SUM(F180:F181)</f>
        <v>5710239</v>
      </c>
      <c r="G179" s="83">
        <f t="shared" ref="G179:K179" si="27">SUM(G180:G181)</f>
        <v>5903955</v>
      </c>
      <c r="H179" s="83">
        <f t="shared" si="27"/>
        <v>6125088</v>
      </c>
      <c r="I179" s="83">
        <f t="shared" si="27"/>
        <v>6125088</v>
      </c>
      <c r="J179" s="83"/>
      <c r="K179" s="83">
        <f t="shared" si="27"/>
        <v>6125088</v>
      </c>
      <c r="L179" s="147"/>
      <c r="M179" s="5"/>
      <c r="N179" s="10"/>
    </row>
    <row r="180" spans="1:14" ht="14.15" customHeight="1" x14ac:dyDescent="0.35">
      <c r="A180" s="53"/>
      <c r="B180" s="53"/>
      <c r="C180" s="38"/>
      <c r="D180" s="47" t="s">
        <v>173</v>
      </c>
      <c r="E180" s="42" t="s">
        <v>512</v>
      </c>
      <c r="F180" s="84">
        <v>1157945</v>
      </c>
      <c r="G180" s="84">
        <v>1351661</v>
      </c>
      <c r="H180" s="84">
        <v>1572794</v>
      </c>
      <c r="I180" s="84">
        <v>1572794</v>
      </c>
      <c r="J180" s="84"/>
      <c r="K180" s="84">
        <v>1572794</v>
      </c>
      <c r="L180" s="157"/>
      <c r="M180" s="5"/>
      <c r="N180" s="10"/>
    </row>
    <row r="181" spans="1:14" ht="14.5" customHeight="1" x14ac:dyDescent="0.35">
      <c r="A181" s="53"/>
      <c r="B181" s="53"/>
      <c r="C181" s="38"/>
      <c r="D181" s="47" t="s">
        <v>173</v>
      </c>
      <c r="E181" s="42" t="s">
        <v>512</v>
      </c>
      <c r="F181" s="84">
        <v>4552294</v>
      </c>
      <c r="G181" s="84">
        <v>4552294</v>
      </c>
      <c r="H181" s="84">
        <v>4552294</v>
      </c>
      <c r="I181" s="84">
        <v>4552294</v>
      </c>
      <c r="J181" s="84"/>
      <c r="K181" s="84">
        <v>4552294</v>
      </c>
      <c r="L181" s="157"/>
      <c r="M181" s="5"/>
      <c r="N181" s="10"/>
    </row>
    <row r="182" spans="1:14" ht="34.5" customHeight="1" x14ac:dyDescent="0.35">
      <c r="A182" s="53" t="s">
        <v>603</v>
      </c>
      <c r="B182" s="53" t="s">
        <v>201</v>
      </c>
      <c r="C182" s="38" t="s">
        <v>514</v>
      </c>
      <c r="D182" s="47" t="s">
        <v>173</v>
      </c>
      <c r="E182" s="42" t="s">
        <v>512</v>
      </c>
      <c r="F182" s="84">
        <v>315648</v>
      </c>
      <c r="G182" s="84"/>
      <c r="H182" s="84"/>
      <c r="I182" s="84"/>
      <c r="J182" s="84"/>
      <c r="K182" s="84"/>
      <c r="L182" s="157" t="s">
        <v>119</v>
      </c>
      <c r="M182" s="5"/>
      <c r="N182" s="10"/>
    </row>
    <row r="183" spans="1:14" ht="24" customHeight="1" x14ac:dyDescent="0.35">
      <c r="A183" s="53" t="s">
        <v>646</v>
      </c>
      <c r="B183" s="53" t="s">
        <v>202</v>
      </c>
      <c r="C183" s="38" t="s">
        <v>515</v>
      </c>
      <c r="D183" s="47" t="s">
        <v>173</v>
      </c>
      <c r="E183" s="42" t="s">
        <v>512</v>
      </c>
      <c r="F183" s="84">
        <v>800000</v>
      </c>
      <c r="G183" s="84">
        <v>450000</v>
      </c>
      <c r="H183" s="84"/>
      <c r="I183" s="84"/>
      <c r="J183" s="84"/>
      <c r="K183" s="84"/>
      <c r="L183" s="157" t="s">
        <v>101</v>
      </c>
      <c r="M183" s="5"/>
      <c r="N183" s="10"/>
    </row>
    <row r="184" spans="1:14" ht="33.65" customHeight="1" x14ac:dyDescent="0.35">
      <c r="A184" s="53" t="s">
        <v>647</v>
      </c>
      <c r="B184" s="53" t="s">
        <v>203</v>
      </c>
      <c r="C184" s="38" t="s">
        <v>516</v>
      </c>
      <c r="D184" s="47" t="s">
        <v>173</v>
      </c>
      <c r="E184" s="42" t="s">
        <v>512</v>
      </c>
      <c r="F184" s="84">
        <v>5231445</v>
      </c>
      <c r="G184" s="84">
        <v>3630000</v>
      </c>
      <c r="H184" s="84"/>
      <c r="I184" s="84"/>
      <c r="J184" s="84"/>
      <c r="K184" s="84"/>
      <c r="L184" s="157" t="s">
        <v>101</v>
      </c>
      <c r="M184" s="5"/>
      <c r="N184" s="10"/>
    </row>
    <row r="185" spans="1:14" ht="15.65" customHeight="1" x14ac:dyDescent="0.35">
      <c r="A185" s="53" t="s">
        <v>648</v>
      </c>
      <c r="B185" s="53" t="s">
        <v>204</v>
      </c>
      <c r="C185" s="38" t="s">
        <v>192</v>
      </c>
      <c r="D185" s="47" t="s">
        <v>169</v>
      </c>
      <c r="E185" s="42" t="s">
        <v>519</v>
      </c>
      <c r="F185" s="84">
        <v>35000</v>
      </c>
      <c r="G185" s="84">
        <v>35000</v>
      </c>
      <c r="H185" s="84">
        <v>35000</v>
      </c>
      <c r="I185" s="84">
        <v>35000</v>
      </c>
      <c r="J185" s="84"/>
      <c r="K185" s="84">
        <v>35000</v>
      </c>
      <c r="L185" s="157"/>
      <c r="M185" s="5"/>
      <c r="N185" s="10"/>
    </row>
    <row r="186" spans="1:14" ht="23.5" customHeight="1" x14ac:dyDescent="0.35">
      <c r="A186" s="53" t="s">
        <v>649</v>
      </c>
      <c r="B186" s="53" t="s">
        <v>313</v>
      </c>
      <c r="C186" s="38" t="s">
        <v>517</v>
      </c>
      <c r="D186" s="47" t="s">
        <v>168</v>
      </c>
      <c r="E186" s="42" t="s">
        <v>171</v>
      </c>
      <c r="F186" s="84">
        <v>480000</v>
      </c>
      <c r="G186" s="84">
        <v>560000</v>
      </c>
      <c r="H186" s="84">
        <v>580000</v>
      </c>
      <c r="I186" s="84">
        <v>580000</v>
      </c>
      <c r="J186" s="84"/>
      <c r="K186" s="84">
        <v>580000</v>
      </c>
      <c r="L186" s="157"/>
      <c r="M186" s="5"/>
      <c r="N186" s="10"/>
    </row>
    <row r="187" spans="1:14" ht="21.65" customHeight="1" x14ac:dyDescent="0.35">
      <c r="A187" s="53" t="s">
        <v>650</v>
      </c>
      <c r="B187" s="53" t="s">
        <v>513</v>
      </c>
      <c r="C187" s="38" t="s">
        <v>518</v>
      </c>
      <c r="D187" s="47" t="s">
        <v>168</v>
      </c>
      <c r="E187" s="42" t="s">
        <v>520</v>
      </c>
      <c r="F187" s="84">
        <v>77843</v>
      </c>
      <c r="G187" s="84">
        <v>65743</v>
      </c>
      <c r="H187" s="84">
        <v>65744</v>
      </c>
      <c r="I187" s="84">
        <v>65744</v>
      </c>
      <c r="J187" s="84"/>
      <c r="K187" s="84">
        <v>65744</v>
      </c>
      <c r="L187" s="157"/>
      <c r="M187" s="5"/>
      <c r="N187" s="10"/>
    </row>
    <row r="188" spans="1:14" ht="15.65" customHeight="1" x14ac:dyDescent="0.35">
      <c r="A188" s="53" t="s">
        <v>651</v>
      </c>
      <c r="B188" s="53" t="s">
        <v>521</v>
      </c>
      <c r="C188" s="94" t="s">
        <v>522</v>
      </c>
      <c r="D188" s="95"/>
      <c r="E188" s="78" t="s">
        <v>31</v>
      </c>
      <c r="F188" s="83">
        <f>SUM(F189:F190)</f>
        <v>36459</v>
      </c>
      <c r="G188" s="83">
        <f t="shared" ref="G188:K188" si="28">SUM(G189:G190)</f>
        <v>36459</v>
      </c>
      <c r="H188" s="83">
        <f t="shared" si="28"/>
        <v>36459</v>
      </c>
      <c r="I188" s="83">
        <f t="shared" si="28"/>
        <v>36459</v>
      </c>
      <c r="J188" s="83"/>
      <c r="K188" s="83">
        <f t="shared" si="28"/>
        <v>36459</v>
      </c>
      <c r="L188" s="158"/>
      <c r="M188" s="5"/>
      <c r="N188" s="10"/>
    </row>
    <row r="189" spans="1:14" ht="24" customHeight="1" x14ac:dyDescent="0.35">
      <c r="A189" s="53"/>
      <c r="B189" s="53"/>
      <c r="C189" s="55"/>
      <c r="D189" s="82" t="s">
        <v>168</v>
      </c>
      <c r="E189" s="42" t="s">
        <v>171</v>
      </c>
      <c r="F189" s="84">
        <v>20735</v>
      </c>
      <c r="G189" s="84">
        <v>20735</v>
      </c>
      <c r="H189" s="84">
        <v>20735</v>
      </c>
      <c r="I189" s="84">
        <v>20735</v>
      </c>
      <c r="J189" s="84"/>
      <c r="K189" s="84">
        <v>20735</v>
      </c>
      <c r="L189" s="157"/>
      <c r="M189" s="5"/>
      <c r="N189" s="10"/>
    </row>
    <row r="190" spans="1:14" ht="15.65" customHeight="1" x14ac:dyDescent="0.35">
      <c r="A190" s="53"/>
      <c r="B190" s="53"/>
      <c r="C190" s="55"/>
      <c r="D190" s="82" t="s">
        <v>42</v>
      </c>
      <c r="E190" s="42" t="s">
        <v>41</v>
      </c>
      <c r="F190" s="84">
        <v>15724</v>
      </c>
      <c r="G190" s="84">
        <v>15724</v>
      </c>
      <c r="H190" s="84">
        <v>15724</v>
      </c>
      <c r="I190" s="84">
        <v>15724</v>
      </c>
      <c r="J190" s="84"/>
      <c r="K190" s="84">
        <v>15724</v>
      </c>
      <c r="L190" s="157"/>
      <c r="M190" s="5"/>
      <c r="N190" s="10"/>
    </row>
    <row r="191" spans="1:14" ht="45" customHeight="1" x14ac:dyDescent="0.35">
      <c r="A191" s="53" t="s">
        <v>701</v>
      </c>
      <c r="B191" s="53" t="s">
        <v>523</v>
      </c>
      <c r="C191" s="38" t="s">
        <v>526</v>
      </c>
      <c r="D191" s="47" t="s">
        <v>168</v>
      </c>
      <c r="E191" s="42" t="s">
        <v>171</v>
      </c>
      <c r="F191" s="84">
        <v>47000</v>
      </c>
      <c r="G191" s="84"/>
      <c r="H191" s="84"/>
      <c r="I191" s="84"/>
      <c r="J191" s="84"/>
      <c r="K191" s="84"/>
      <c r="L191" s="157" t="s">
        <v>119</v>
      </c>
      <c r="M191" s="5"/>
      <c r="N191" s="10"/>
    </row>
    <row r="192" spans="1:14" ht="56.5" customHeight="1" x14ac:dyDescent="0.35">
      <c r="A192" s="53" t="s">
        <v>652</v>
      </c>
      <c r="B192" s="53" t="s">
        <v>524</v>
      </c>
      <c r="C192" s="38" t="s">
        <v>527</v>
      </c>
      <c r="D192" s="47" t="s">
        <v>168</v>
      </c>
      <c r="E192" s="42" t="s">
        <v>171</v>
      </c>
      <c r="F192" s="84">
        <v>10406</v>
      </c>
      <c r="G192" s="84"/>
      <c r="H192" s="84"/>
      <c r="I192" s="84"/>
      <c r="J192" s="84"/>
      <c r="K192" s="84"/>
      <c r="L192" s="157" t="s">
        <v>119</v>
      </c>
      <c r="M192" s="5"/>
      <c r="N192" s="10"/>
    </row>
    <row r="193" spans="1:14" ht="21" x14ac:dyDescent="0.35">
      <c r="A193" s="53" t="s">
        <v>653</v>
      </c>
      <c r="B193" s="53" t="s">
        <v>525</v>
      </c>
      <c r="C193" s="38" t="s">
        <v>528</v>
      </c>
      <c r="D193" s="47" t="s">
        <v>168</v>
      </c>
      <c r="E193" s="42" t="s">
        <v>171</v>
      </c>
      <c r="F193" s="84">
        <v>150000</v>
      </c>
      <c r="G193" s="84">
        <v>150000</v>
      </c>
      <c r="H193" s="84"/>
      <c r="I193" s="84"/>
      <c r="J193" s="84"/>
      <c r="K193" s="84"/>
      <c r="L193" s="157" t="s">
        <v>101</v>
      </c>
      <c r="M193" s="5"/>
      <c r="N193" s="10"/>
    </row>
    <row r="194" spans="1:14" x14ac:dyDescent="0.35">
      <c r="A194" s="164" t="s">
        <v>17</v>
      </c>
      <c r="B194" s="165"/>
      <c r="C194" s="165"/>
      <c r="D194" s="165"/>
      <c r="E194" s="166"/>
      <c r="F194" s="62">
        <f>SUM(F195:F222)</f>
        <v>145349380</v>
      </c>
      <c r="G194" s="62">
        <f t="shared" ref="G194:K194" si="29">SUM(G195:G222)</f>
        <v>298307760.99000001</v>
      </c>
      <c r="H194" s="62">
        <f t="shared" si="29"/>
        <v>249958663</v>
      </c>
      <c r="I194" s="62">
        <f t="shared" si="29"/>
        <v>116690040</v>
      </c>
      <c r="J194" s="62">
        <f t="shared" si="29"/>
        <v>12954888</v>
      </c>
      <c r="K194" s="62">
        <f t="shared" si="29"/>
        <v>54127796</v>
      </c>
      <c r="L194" s="156"/>
      <c r="M194" s="5"/>
      <c r="N194" s="10"/>
    </row>
    <row r="195" spans="1:14" ht="23.15" customHeight="1" x14ac:dyDescent="0.35">
      <c r="A195" s="53" t="s">
        <v>718</v>
      </c>
      <c r="B195" s="53" t="s">
        <v>207</v>
      </c>
      <c r="C195" s="96" t="s">
        <v>442</v>
      </c>
      <c r="D195" s="97"/>
      <c r="E195" s="98" t="s">
        <v>453</v>
      </c>
      <c r="F195" s="99">
        <v>30000</v>
      </c>
      <c r="G195" s="99">
        <v>429600</v>
      </c>
      <c r="H195" s="99">
        <v>977600</v>
      </c>
      <c r="I195" s="99">
        <v>3522800</v>
      </c>
      <c r="J195" s="99"/>
      <c r="K195" s="99"/>
      <c r="L195" s="135">
        <v>2028</v>
      </c>
      <c r="M195" s="5"/>
      <c r="N195" s="10"/>
    </row>
    <row r="196" spans="1:14" ht="34" customHeight="1" x14ac:dyDescent="0.35">
      <c r="A196" s="53" t="s">
        <v>654</v>
      </c>
      <c r="B196" s="53" t="s">
        <v>208</v>
      </c>
      <c r="C196" s="100" t="s">
        <v>443</v>
      </c>
      <c r="D196" s="101" t="s">
        <v>222</v>
      </c>
      <c r="E196" s="98" t="s">
        <v>223</v>
      </c>
      <c r="F196" s="99">
        <v>152000</v>
      </c>
      <c r="G196" s="99">
        <v>42000</v>
      </c>
      <c r="H196" s="99">
        <v>42000</v>
      </c>
      <c r="I196" s="99">
        <v>42000</v>
      </c>
      <c r="J196" s="99"/>
      <c r="K196" s="99">
        <v>42000</v>
      </c>
      <c r="L196" s="135"/>
      <c r="M196" s="5"/>
      <c r="N196" s="10"/>
    </row>
    <row r="197" spans="1:14" ht="22.5" customHeight="1" x14ac:dyDescent="0.35">
      <c r="A197" s="53" t="s">
        <v>655</v>
      </c>
      <c r="B197" s="53" t="s">
        <v>209</v>
      </c>
      <c r="C197" s="100" t="s">
        <v>444</v>
      </c>
      <c r="D197" s="102" t="s">
        <v>258</v>
      </c>
      <c r="E197" s="98" t="s">
        <v>454</v>
      </c>
      <c r="F197" s="99">
        <v>344641</v>
      </c>
      <c r="G197" s="99">
        <v>379105</v>
      </c>
      <c r="H197" s="99">
        <v>398060</v>
      </c>
      <c r="I197" s="99">
        <v>398060</v>
      </c>
      <c r="J197" s="99"/>
      <c r="K197" s="99">
        <v>398060</v>
      </c>
      <c r="L197" s="135"/>
      <c r="M197" s="5"/>
      <c r="N197" s="10"/>
    </row>
    <row r="198" spans="1:14" ht="22.5" customHeight="1" x14ac:dyDescent="0.35">
      <c r="A198" s="53" t="s">
        <v>656</v>
      </c>
      <c r="B198" s="53" t="s">
        <v>210</v>
      </c>
      <c r="C198" s="100" t="s">
        <v>445</v>
      </c>
      <c r="D198" s="102" t="s">
        <v>258</v>
      </c>
      <c r="E198" s="98" t="s">
        <v>454</v>
      </c>
      <c r="F198" s="103">
        <v>140900</v>
      </c>
      <c r="G198" s="104"/>
      <c r="H198" s="104"/>
      <c r="I198" s="104"/>
      <c r="J198" s="99"/>
      <c r="K198" s="99"/>
      <c r="L198" s="135"/>
      <c r="M198" s="5"/>
      <c r="N198" s="10"/>
    </row>
    <row r="199" spans="1:14" ht="35.15" customHeight="1" x14ac:dyDescent="0.35">
      <c r="A199" s="53" t="s">
        <v>657</v>
      </c>
      <c r="B199" s="53" t="s">
        <v>211</v>
      </c>
      <c r="C199" s="100" t="s">
        <v>446</v>
      </c>
      <c r="D199" s="101" t="s">
        <v>222</v>
      </c>
      <c r="E199" s="98" t="s">
        <v>223</v>
      </c>
      <c r="F199" s="99">
        <v>2528</v>
      </c>
      <c r="G199" s="99">
        <v>2528</v>
      </c>
      <c r="H199" s="99">
        <v>2528</v>
      </c>
      <c r="I199" s="99">
        <v>2528</v>
      </c>
      <c r="J199" s="99"/>
      <c r="K199" s="99">
        <v>2528</v>
      </c>
      <c r="L199" s="135"/>
      <c r="M199" s="5"/>
      <c r="N199" s="10"/>
    </row>
    <row r="200" spans="1:14" ht="31.5" customHeight="1" x14ac:dyDescent="0.35">
      <c r="A200" s="53" t="s">
        <v>658</v>
      </c>
      <c r="B200" s="53" t="s">
        <v>212</v>
      </c>
      <c r="C200" s="100" t="s">
        <v>447</v>
      </c>
      <c r="D200" s="101" t="s">
        <v>42</v>
      </c>
      <c r="E200" s="98" t="s">
        <v>41</v>
      </c>
      <c r="F200" s="99">
        <v>23000</v>
      </c>
      <c r="G200" s="99">
        <v>21000</v>
      </c>
      <c r="H200" s="99">
        <v>21000</v>
      </c>
      <c r="I200" s="99">
        <v>21000</v>
      </c>
      <c r="J200" s="105"/>
      <c r="K200" s="99">
        <v>21000</v>
      </c>
      <c r="L200" s="135"/>
      <c r="M200" s="5"/>
      <c r="N200" s="10"/>
    </row>
    <row r="201" spans="1:14" ht="24.65" customHeight="1" x14ac:dyDescent="0.35">
      <c r="A201" s="53" t="s">
        <v>711</v>
      </c>
      <c r="B201" s="53" t="s">
        <v>213</v>
      </c>
      <c r="C201" s="106" t="s">
        <v>448</v>
      </c>
      <c r="D201" s="102" t="s">
        <v>258</v>
      </c>
      <c r="E201" s="98" t="s">
        <v>454</v>
      </c>
      <c r="F201" s="99">
        <v>16112</v>
      </c>
      <c r="G201" s="99">
        <v>6243</v>
      </c>
      <c r="H201" s="99">
        <v>6243</v>
      </c>
      <c r="I201" s="99">
        <v>6243</v>
      </c>
      <c r="J201" s="99"/>
      <c r="K201" s="99">
        <v>6243</v>
      </c>
      <c r="L201" s="135"/>
      <c r="M201" s="5"/>
      <c r="N201" s="10"/>
    </row>
    <row r="202" spans="1:14" ht="13" customHeight="1" x14ac:dyDescent="0.35">
      <c r="A202" s="53" t="s">
        <v>659</v>
      </c>
      <c r="B202" s="53" t="s">
        <v>214</v>
      </c>
      <c r="C202" s="100" t="s">
        <v>449</v>
      </c>
      <c r="D202" s="102" t="s">
        <v>229</v>
      </c>
      <c r="E202" s="107" t="s">
        <v>218</v>
      </c>
      <c r="F202" s="99">
        <v>6175425</v>
      </c>
      <c r="G202" s="99">
        <v>6175425</v>
      </c>
      <c r="H202" s="99">
        <v>6175425</v>
      </c>
      <c r="I202" s="99">
        <v>6175425</v>
      </c>
      <c r="J202" s="99"/>
      <c r="K202" s="99">
        <v>6175425</v>
      </c>
      <c r="L202" s="135"/>
      <c r="M202" s="5"/>
      <c r="N202" s="10"/>
    </row>
    <row r="203" spans="1:14" ht="14.15" customHeight="1" x14ac:dyDescent="0.35">
      <c r="A203" s="53" t="s">
        <v>660</v>
      </c>
      <c r="B203" s="53" t="s">
        <v>215</v>
      </c>
      <c r="C203" s="100" t="s">
        <v>450</v>
      </c>
      <c r="D203" s="101" t="s">
        <v>219</v>
      </c>
      <c r="E203" s="98" t="s">
        <v>221</v>
      </c>
      <c r="F203" s="99">
        <v>16856934</v>
      </c>
      <c r="G203" s="99">
        <v>20219580</v>
      </c>
      <c r="H203" s="99">
        <v>22766495</v>
      </c>
      <c r="I203" s="99">
        <v>25386317</v>
      </c>
      <c r="J203" s="99"/>
      <c r="K203" s="99">
        <v>25386317</v>
      </c>
      <c r="L203" s="135"/>
      <c r="M203" s="5"/>
      <c r="N203" s="10"/>
    </row>
    <row r="204" spans="1:14" ht="21" customHeight="1" x14ac:dyDescent="0.35">
      <c r="A204" s="53" t="s">
        <v>661</v>
      </c>
      <c r="B204" s="53" t="s">
        <v>216</v>
      </c>
      <c r="C204" s="100" t="s">
        <v>227</v>
      </c>
      <c r="D204" s="101" t="s">
        <v>220</v>
      </c>
      <c r="E204" s="98" t="s">
        <v>315</v>
      </c>
      <c r="F204" s="108"/>
      <c r="G204" s="108">
        <v>11485375</v>
      </c>
      <c r="H204" s="108">
        <v>24706125</v>
      </c>
      <c r="I204" s="108"/>
      <c r="J204" s="99"/>
      <c r="K204" s="99"/>
      <c r="L204" s="135">
        <v>2027</v>
      </c>
      <c r="M204" s="5"/>
      <c r="N204" s="10"/>
    </row>
    <row r="205" spans="1:14" ht="21.65" customHeight="1" x14ac:dyDescent="0.35">
      <c r="A205" s="53" t="s">
        <v>662</v>
      </c>
      <c r="B205" s="53" t="s">
        <v>217</v>
      </c>
      <c r="C205" s="100" t="s">
        <v>451</v>
      </c>
      <c r="D205" s="102"/>
      <c r="E205" s="98" t="s">
        <v>453</v>
      </c>
      <c r="F205" s="108">
        <v>14358998</v>
      </c>
      <c r="G205" s="108">
        <v>32439156.989999998</v>
      </c>
      <c r="H205" s="108">
        <v>21888120</v>
      </c>
      <c r="I205" s="108"/>
      <c r="J205" s="108"/>
      <c r="K205" s="108"/>
      <c r="L205" s="135" t="s">
        <v>224</v>
      </c>
      <c r="M205" s="5"/>
      <c r="N205" s="10"/>
    </row>
    <row r="206" spans="1:14" ht="23.15" customHeight="1" x14ac:dyDescent="0.35">
      <c r="A206" s="53" t="s">
        <v>663</v>
      </c>
      <c r="B206" s="53" t="s">
        <v>225</v>
      </c>
      <c r="C206" s="100" t="s">
        <v>452</v>
      </c>
      <c r="D206" s="102"/>
      <c r="E206" s="98" t="s">
        <v>453</v>
      </c>
      <c r="F206" s="99">
        <v>14306000</v>
      </c>
      <c r="G206" s="99">
        <v>16444000</v>
      </c>
      <c r="H206" s="99">
        <v>16850000</v>
      </c>
      <c r="I206" s="99">
        <v>20111000</v>
      </c>
      <c r="J206" s="99"/>
      <c r="K206" s="99">
        <v>20111000</v>
      </c>
      <c r="L206" s="135"/>
      <c r="M206" s="5"/>
      <c r="N206" s="10"/>
    </row>
    <row r="207" spans="1:14" ht="13" customHeight="1" x14ac:dyDescent="0.35">
      <c r="A207" s="53" t="s">
        <v>664</v>
      </c>
      <c r="B207" s="53" t="s">
        <v>226</v>
      </c>
      <c r="C207" s="100" t="s">
        <v>228</v>
      </c>
      <c r="D207" s="101" t="s">
        <v>219</v>
      </c>
      <c r="E207" s="98" t="s">
        <v>221</v>
      </c>
      <c r="F207" s="99"/>
      <c r="G207" s="108">
        <v>6210209</v>
      </c>
      <c r="H207" s="108">
        <v>8820000</v>
      </c>
      <c r="I207" s="108">
        <v>1470000</v>
      </c>
      <c r="J207" s="108"/>
      <c r="K207" s="99"/>
      <c r="L207" s="135" t="s">
        <v>87</v>
      </c>
      <c r="M207" s="5"/>
      <c r="N207" s="10"/>
    </row>
    <row r="208" spans="1:14" ht="23" customHeight="1" x14ac:dyDescent="0.35">
      <c r="A208" s="53" t="s">
        <v>665</v>
      </c>
      <c r="B208" s="162" t="s">
        <v>728</v>
      </c>
      <c r="C208" s="100" t="s">
        <v>743</v>
      </c>
      <c r="D208" s="101" t="s">
        <v>759</v>
      </c>
      <c r="E208" s="98" t="s">
        <v>760</v>
      </c>
      <c r="F208" s="99">
        <v>10881244</v>
      </c>
      <c r="G208" s="108">
        <v>8912408</v>
      </c>
      <c r="H208" s="108">
        <v>6477444</v>
      </c>
      <c r="I208" s="108">
        <v>6477444</v>
      </c>
      <c r="J208" s="108">
        <v>12954888</v>
      </c>
      <c r="K208" s="99"/>
      <c r="L208" s="135">
        <v>2030</v>
      </c>
      <c r="M208" s="5"/>
      <c r="N208" s="10"/>
    </row>
    <row r="209" spans="1:14" ht="13" customHeight="1" x14ac:dyDescent="0.35">
      <c r="A209" s="53" t="s">
        <v>666</v>
      </c>
      <c r="B209" s="163" t="s">
        <v>729</v>
      </c>
      <c r="C209" s="100" t="s">
        <v>744</v>
      </c>
      <c r="D209" s="101" t="s">
        <v>229</v>
      </c>
      <c r="E209" s="98" t="s">
        <v>218</v>
      </c>
      <c r="F209" s="99"/>
      <c r="G209" s="108">
        <v>5000000</v>
      </c>
      <c r="H209" s="108">
        <v>11500000</v>
      </c>
      <c r="I209" s="108"/>
      <c r="J209" s="108"/>
      <c r="K209" s="99"/>
      <c r="L209" s="135">
        <v>2027</v>
      </c>
      <c r="M209" s="5"/>
      <c r="N209" s="10"/>
    </row>
    <row r="210" spans="1:14" ht="21.5" customHeight="1" x14ac:dyDescent="0.35">
      <c r="A210" s="53" t="s">
        <v>667</v>
      </c>
      <c r="B210" s="163" t="s">
        <v>730</v>
      </c>
      <c r="C210" s="100" t="s">
        <v>745</v>
      </c>
      <c r="D210" s="101" t="s">
        <v>761</v>
      </c>
      <c r="E210" s="98" t="s">
        <v>762</v>
      </c>
      <c r="F210" s="99">
        <v>770000</v>
      </c>
      <c r="G210" s="108">
        <v>4500000</v>
      </c>
      <c r="H210" s="108">
        <v>2520000</v>
      </c>
      <c r="I210" s="108"/>
      <c r="J210" s="108"/>
      <c r="K210" s="99"/>
      <c r="L210" s="135">
        <v>2027</v>
      </c>
      <c r="M210" s="5"/>
      <c r="N210" s="10"/>
    </row>
    <row r="211" spans="1:14" ht="22.5" customHeight="1" x14ac:dyDescent="0.35">
      <c r="A211" s="53" t="s">
        <v>668</v>
      </c>
      <c r="B211" s="163" t="s">
        <v>731</v>
      </c>
      <c r="C211" s="100" t="s">
        <v>746</v>
      </c>
      <c r="D211" s="101"/>
      <c r="E211" s="98" t="s">
        <v>758</v>
      </c>
      <c r="F211" s="99">
        <v>2000000</v>
      </c>
      <c r="G211" s="108">
        <v>1100000</v>
      </c>
      <c r="H211" s="108">
        <v>1808000</v>
      </c>
      <c r="I211" s="108">
        <v>5092000</v>
      </c>
      <c r="J211" s="108"/>
      <c r="K211" s="99"/>
      <c r="L211" s="135" t="s">
        <v>87</v>
      </c>
      <c r="M211" s="5"/>
      <c r="N211" s="10"/>
    </row>
    <row r="212" spans="1:14" ht="33.5" customHeight="1" x14ac:dyDescent="0.35">
      <c r="A212" s="53" t="s">
        <v>670</v>
      </c>
      <c r="B212" s="163" t="s">
        <v>732</v>
      </c>
      <c r="C212" s="100" t="s">
        <v>747</v>
      </c>
      <c r="D212" s="101" t="s">
        <v>222</v>
      </c>
      <c r="E212" s="98" t="s">
        <v>223</v>
      </c>
      <c r="F212" s="99">
        <v>182600</v>
      </c>
      <c r="G212" s="108">
        <v>5200</v>
      </c>
      <c r="H212" s="108">
        <v>5720</v>
      </c>
      <c r="I212" s="108">
        <v>5720</v>
      </c>
      <c r="J212" s="108"/>
      <c r="K212" s="99">
        <v>5720</v>
      </c>
      <c r="L212" s="135"/>
      <c r="M212" s="5"/>
      <c r="N212" s="10"/>
    </row>
    <row r="213" spans="1:14" ht="32.5" customHeight="1" x14ac:dyDescent="0.35">
      <c r="A213" s="53" t="s">
        <v>671</v>
      </c>
      <c r="B213" s="163" t="s">
        <v>733</v>
      </c>
      <c r="C213" s="100" t="s">
        <v>748</v>
      </c>
      <c r="D213" s="101" t="s">
        <v>222</v>
      </c>
      <c r="E213" s="98" t="s">
        <v>223</v>
      </c>
      <c r="F213" s="99">
        <v>13212</v>
      </c>
      <c r="G213" s="108">
        <v>13212</v>
      </c>
      <c r="H213" s="108">
        <v>13212</v>
      </c>
      <c r="I213" s="108">
        <v>13212</v>
      </c>
      <c r="J213" s="108"/>
      <c r="K213" s="99">
        <v>13212</v>
      </c>
      <c r="L213" s="135"/>
      <c r="M213" s="5"/>
      <c r="N213" s="10"/>
    </row>
    <row r="214" spans="1:14" ht="23" customHeight="1" x14ac:dyDescent="0.35">
      <c r="A214" s="53" t="s">
        <v>672</v>
      </c>
      <c r="B214" s="163" t="s">
        <v>734</v>
      </c>
      <c r="C214" s="100" t="s">
        <v>749</v>
      </c>
      <c r="D214" s="101" t="s">
        <v>258</v>
      </c>
      <c r="E214" s="98" t="s">
        <v>454</v>
      </c>
      <c r="F214" s="99">
        <v>110000</v>
      </c>
      <c r="G214" s="108">
        <v>110000</v>
      </c>
      <c r="H214" s="108">
        <v>110000</v>
      </c>
      <c r="I214" s="108">
        <v>110000</v>
      </c>
      <c r="J214" s="108"/>
      <c r="K214" s="99">
        <v>110000</v>
      </c>
      <c r="L214" s="135"/>
      <c r="M214" s="5"/>
      <c r="N214" s="10"/>
    </row>
    <row r="215" spans="1:14" ht="21.5" customHeight="1" x14ac:dyDescent="0.35">
      <c r="A215" s="53" t="s">
        <v>673</v>
      </c>
      <c r="B215" s="163" t="s">
        <v>735</v>
      </c>
      <c r="C215" s="100" t="s">
        <v>750</v>
      </c>
      <c r="D215" s="101" t="s">
        <v>44</v>
      </c>
      <c r="E215" s="98" t="s">
        <v>763</v>
      </c>
      <c r="F215" s="99">
        <v>2035247</v>
      </c>
      <c r="G215" s="108">
        <v>1945319</v>
      </c>
      <c r="H215" s="108">
        <v>1856291</v>
      </c>
      <c r="I215" s="108">
        <v>1856291</v>
      </c>
      <c r="J215" s="108"/>
      <c r="K215" s="99">
        <v>1856291</v>
      </c>
      <c r="L215" s="135"/>
      <c r="M215" s="5"/>
      <c r="N215" s="10"/>
    </row>
    <row r="216" spans="1:14" ht="21.5" customHeight="1" x14ac:dyDescent="0.35">
      <c r="A216" s="53" t="s">
        <v>674</v>
      </c>
      <c r="B216" s="163" t="s">
        <v>736</v>
      </c>
      <c r="C216" s="100" t="s">
        <v>751</v>
      </c>
      <c r="D216" s="101" t="s">
        <v>229</v>
      </c>
      <c r="E216" s="98" t="s">
        <v>218</v>
      </c>
      <c r="F216" s="99">
        <v>14400</v>
      </c>
      <c r="G216" s="108">
        <v>14400</v>
      </c>
      <c r="H216" s="108">
        <v>14400</v>
      </c>
      <c r="I216" s="108"/>
      <c r="J216" s="108"/>
      <c r="K216" s="99"/>
      <c r="L216" s="135" t="s">
        <v>224</v>
      </c>
      <c r="M216" s="5"/>
      <c r="N216" s="10"/>
    </row>
    <row r="217" spans="1:14" ht="22" customHeight="1" x14ac:dyDescent="0.35">
      <c r="A217" s="53" t="s">
        <v>669</v>
      </c>
      <c r="B217" s="163" t="s">
        <v>737</v>
      </c>
      <c r="C217" s="100" t="s">
        <v>752</v>
      </c>
      <c r="D217" s="101" t="s">
        <v>229</v>
      </c>
      <c r="E217" s="98" t="s">
        <v>218</v>
      </c>
      <c r="F217" s="99">
        <v>44000000</v>
      </c>
      <c r="G217" s="108">
        <v>115000000</v>
      </c>
      <c r="H217" s="108">
        <v>55000000</v>
      </c>
      <c r="I217" s="108">
        <v>7000000</v>
      </c>
      <c r="J217" s="108"/>
      <c r="K217" s="99"/>
      <c r="L217" s="135">
        <v>2028</v>
      </c>
      <c r="M217" s="5"/>
      <c r="N217" s="10"/>
    </row>
    <row r="218" spans="1:14" ht="21.5" customHeight="1" x14ac:dyDescent="0.35">
      <c r="A218" s="53" t="s">
        <v>675</v>
      </c>
      <c r="B218" s="163" t="s">
        <v>738</v>
      </c>
      <c r="C218" s="100" t="s">
        <v>753</v>
      </c>
      <c r="D218" s="101" t="s">
        <v>229</v>
      </c>
      <c r="E218" s="98" t="s">
        <v>218</v>
      </c>
      <c r="F218" s="99"/>
      <c r="G218" s="108">
        <v>1500000</v>
      </c>
      <c r="H218" s="108">
        <v>10000000</v>
      </c>
      <c r="I218" s="108"/>
      <c r="J218" s="108"/>
      <c r="K218" s="99"/>
      <c r="L218" s="135">
        <v>2027</v>
      </c>
      <c r="M218" s="5"/>
      <c r="N218" s="10"/>
    </row>
    <row r="219" spans="1:14" ht="22" customHeight="1" x14ac:dyDescent="0.35">
      <c r="A219" s="53" t="s">
        <v>676</v>
      </c>
      <c r="B219" s="163" t="s">
        <v>739</v>
      </c>
      <c r="C219" s="100" t="s">
        <v>754</v>
      </c>
      <c r="D219" s="101" t="s">
        <v>229</v>
      </c>
      <c r="E219" s="98" t="s">
        <v>218</v>
      </c>
      <c r="F219" s="99">
        <v>26000000</v>
      </c>
      <c r="G219" s="108">
        <v>58000000</v>
      </c>
      <c r="H219" s="108">
        <v>58000000</v>
      </c>
      <c r="I219" s="108">
        <v>39000000</v>
      </c>
      <c r="J219" s="108"/>
      <c r="K219" s="99"/>
      <c r="L219" s="135">
        <v>2028</v>
      </c>
      <c r="M219" s="5"/>
      <c r="N219" s="10"/>
    </row>
    <row r="220" spans="1:14" ht="23.5" customHeight="1" x14ac:dyDescent="0.35">
      <c r="A220" s="53" t="s">
        <v>677</v>
      </c>
      <c r="B220" s="163" t="s">
        <v>740</v>
      </c>
      <c r="C220" s="100" t="s">
        <v>755</v>
      </c>
      <c r="D220" s="101" t="s">
        <v>761</v>
      </c>
      <c r="E220" s="98" t="s">
        <v>762</v>
      </c>
      <c r="F220" s="99">
        <v>20000</v>
      </c>
      <c r="G220" s="108">
        <v>35000</v>
      </c>
      <c r="H220" s="108"/>
      <c r="I220" s="108"/>
      <c r="J220" s="108"/>
      <c r="K220" s="99"/>
      <c r="L220" s="135">
        <v>2026</v>
      </c>
      <c r="M220" s="5"/>
      <c r="N220" s="10"/>
    </row>
    <row r="221" spans="1:14" ht="23" customHeight="1" x14ac:dyDescent="0.35">
      <c r="A221" s="53" t="s">
        <v>678</v>
      </c>
      <c r="B221" s="163" t="s">
        <v>741</v>
      </c>
      <c r="C221" s="100" t="s">
        <v>756</v>
      </c>
      <c r="D221" s="101" t="s">
        <v>761</v>
      </c>
      <c r="E221" s="98" t="s">
        <v>762</v>
      </c>
      <c r="F221" s="99">
        <v>600000</v>
      </c>
      <c r="G221" s="108">
        <v>180000</v>
      </c>
      <c r="H221" s="108"/>
      <c r="I221" s="108"/>
      <c r="J221" s="108"/>
      <c r="K221" s="99"/>
      <c r="L221" s="135">
        <v>2026</v>
      </c>
      <c r="M221" s="5"/>
      <c r="N221" s="10"/>
    </row>
    <row r="222" spans="1:14" ht="23" customHeight="1" x14ac:dyDescent="0.35">
      <c r="A222" s="53" t="s">
        <v>679</v>
      </c>
      <c r="B222" s="163" t="s">
        <v>742</v>
      </c>
      <c r="C222" s="100" t="s">
        <v>757</v>
      </c>
      <c r="D222" s="101" t="s">
        <v>44</v>
      </c>
      <c r="E222" s="98" t="s">
        <v>763</v>
      </c>
      <c r="F222" s="99">
        <v>6316139</v>
      </c>
      <c r="G222" s="108">
        <v>8138000</v>
      </c>
      <c r="H222" s="108"/>
      <c r="I222" s="108"/>
      <c r="J222" s="108" t="s">
        <v>764</v>
      </c>
      <c r="K222" s="99"/>
      <c r="L222" s="135">
        <v>2026</v>
      </c>
      <c r="M222" s="5"/>
      <c r="N222" s="10"/>
    </row>
    <row r="223" spans="1:14" x14ac:dyDescent="0.35">
      <c r="A223" s="164" t="s">
        <v>18</v>
      </c>
      <c r="B223" s="165"/>
      <c r="C223" s="165"/>
      <c r="D223" s="165"/>
      <c r="E223" s="166"/>
      <c r="F223" s="62">
        <f>F224+F229+F233+F239+F243+F249+F250+F251+F252+F258+F268+F269+F270+F273+F274+F277+F281+F289+F293+F294+F297+F298</f>
        <v>150810437.90000001</v>
      </c>
      <c r="G223" s="62">
        <f t="shared" ref="G223:K223" si="30">G224+G229+G233+G239+G243+G249+G250+G251+G252+G258+G268+G269+G270+G273+G274+G277+G281+G289+G293+G294+G297+G298</f>
        <v>230832996.19999999</v>
      </c>
      <c r="H223" s="62">
        <f t="shared" si="30"/>
        <v>252284143.40000001</v>
      </c>
      <c r="I223" s="62">
        <f t="shared" si="30"/>
        <v>267312547.59999999</v>
      </c>
      <c r="J223" s="62"/>
      <c r="K223" s="62">
        <f t="shared" si="30"/>
        <v>267312547.59999999</v>
      </c>
      <c r="L223" s="156"/>
      <c r="M223" s="5"/>
      <c r="N223" s="10"/>
    </row>
    <row r="224" spans="1:14" x14ac:dyDescent="0.35">
      <c r="A224" s="53" t="s">
        <v>680</v>
      </c>
      <c r="B224" s="53" t="s">
        <v>260</v>
      </c>
      <c r="C224" s="129" t="s">
        <v>384</v>
      </c>
      <c r="D224" s="129"/>
      <c r="E224" s="39" t="s">
        <v>31</v>
      </c>
      <c r="F224" s="83">
        <f>SUM(F225:F227)</f>
        <v>56572425</v>
      </c>
      <c r="G224" s="83">
        <f t="shared" ref="G224:K224" si="31">SUM(G225:G227)</f>
        <v>90794930</v>
      </c>
      <c r="H224" s="83">
        <f t="shared" si="31"/>
        <v>101781921</v>
      </c>
      <c r="I224" s="83">
        <f t="shared" si="31"/>
        <v>111715593</v>
      </c>
      <c r="J224" s="83"/>
      <c r="K224" s="83">
        <f t="shared" si="31"/>
        <v>111715593</v>
      </c>
      <c r="L224" s="147"/>
      <c r="M224" s="5"/>
      <c r="N224" s="10"/>
    </row>
    <row r="225" spans="1:14" x14ac:dyDescent="0.35">
      <c r="A225" s="53"/>
      <c r="B225" s="11"/>
      <c r="C225" s="129"/>
      <c r="D225" s="130" t="s">
        <v>263</v>
      </c>
      <c r="E225" s="42" t="s">
        <v>266</v>
      </c>
      <c r="F225" s="70">
        <v>9301333</v>
      </c>
      <c r="G225" s="70">
        <v>15110903</v>
      </c>
      <c r="H225" s="70">
        <v>17037392</v>
      </c>
      <c r="I225" s="70">
        <v>18783274</v>
      </c>
      <c r="J225" s="43"/>
      <c r="K225" s="70">
        <v>18783274</v>
      </c>
      <c r="L225" s="68"/>
      <c r="M225" s="5"/>
      <c r="N225" s="10"/>
    </row>
    <row r="226" spans="1:14" ht="14.5" customHeight="1" x14ac:dyDescent="0.35">
      <c r="A226" s="53"/>
      <c r="B226" s="11"/>
      <c r="C226" s="129"/>
      <c r="D226" s="82" t="s">
        <v>175</v>
      </c>
      <c r="E226" s="42" t="s">
        <v>276</v>
      </c>
      <c r="F226" s="70">
        <v>47193168</v>
      </c>
      <c r="G226" s="70">
        <v>75684027</v>
      </c>
      <c r="H226" s="70">
        <v>84744529</v>
      </c>
      <c r="I226" s="70">
        <v>92932319</v>
      </c>
      <c r="J226" s="43"/>
      <c r="K226" s="70">
        <v>92932319</v>
      </c>
      <c r="L226" s="68"/>
      <c r="M226" s="5"/>
      <c r="N226" s="10"/>
    </row>
    <row r="227" spans="1:14" ht="22" customHeight="1" x14ac:dyDescent="0.35">
      <c r="A227" s="53"/>
      <c r="B227" s="11"/>
      <c r="C227" s="129"/>
      <c r="D227" s="130" t="s">
        <v>265</v>
      </c>
      <c r="E227" s="42" t="s">
        <v>273</v>
      </c>
      <c r="F227" s="116">
        <v>77924</v>
      </c>
      <c r="G227" s="132"/>
      <c r="H227" s="132"/>
      <c r="I227" s="132"/>
      <c r="J227" s="43"/>
      <c r="K227" s="43"/>
      <c r="L227" s="68">
        <v>2025</v>
      </c>
      <c r="M227" s="5"/>
      <c r="N227" s="10"/>
    </row>
    <row r="228" spans="1:14" ht="44.5" customHeight="1" x14ac:dyDescent="0.35">
      <c r="A228" s="53"/>
      <c r="B228" s="11"/>
      <c r="C228" s="129"/>
      <c r="D228" s="82" t="s">
        <v>272</v>
      </c>
      <c r="E228" s="42" t="s">
        <v>781</v>
      </c>
      <c r="F228" s="70">
        <v>77924</v>
      </c>
      <c r="G228" s="43"/>
      <c r="H228" s="43"/>
      <c r="I228" s="43"/>
      <c r="J228" s="43"/>
      <c r="K228" s="43"/>
      <c r="L228" s="68">
        <v>2025</v>
      </c>
      <c r="M228" s="5"/>
      <c r="N228" s="10"/>
    </row>
    <row r="229" spans="1:14" ht="23.25" customHeight="1" x14ac:dyDescent="0.35">
      <c r="A229" s="53" t="s">
        <v>681</v>
      </c>
      <c r="B229" s="53" t="s">
        <v>262</v>
      </c>
      <c r="C229" s="131" t="s">
        <v>387</v>
      </c>
      <c r="D229" s="129"/>
      <c r="E229" s="78" t="s">
        <v>31</v>
      </c>
      <c r="F229" s="83">
        <f>SUM(F230:F231)</f>
        <v>4584715</v>
      </c>
      <c r="G229" s="83">
        <f t="shared" ref="G229:K229" si="32">SUM(G230:G231)</f>
        <v>4935600</v>
      </c>
      <c r="H229" s="83">
        <f t="shared" si="32"/>
        <v>5331600</v>
      </c>
      <c r="I229" s="83">
        <f t="shared" si="32"/>
        <v>5758800</v>
      </c>
      <c r="J229" s="83"/>
      <c r="K229" s="83">
        <f t="shared" si="32"/>
        <v>5758800</v>
      </c>
      <c r="L229" s="147"/>
      <c r="M229" s="5"/>
      <c r="N229" s="10"/>
    </row>
    <row r="230" spans="1:14" x14ac:dyDescent="0.35">
      <c r="A230" s="53"/>
      <c r="B230" s="11"/>
      <c r="C230" s="17"/>
      <c r="D230" s="82" t="s">
        <v>175</v>
      </c>
      <c r="E230" s="42" t="s">
        <v>276</v>
      </c>
      <c r="F230" s="110">
        <v>4570800</v>
      </c>
      <c r="G230" s="110">
        <v>4935600</v>
      </c>
      <c r="H230" s="110">
        <v>5331600</v>
      </c>
      <c r="I230" s="110">
        <v>5758800</v>
      </c>
      <c r="J230" s="43" t="s">
        <v>780</v>
      </c>
      <c r="K230" s="110">
        <v>5758800</v>
      </c>
      <c r="L230" s="148"/>
      <c r="M230" s="5"/>
      <c r="N230" s="10"/>
    </row>
    <row r="231" spans="1:14" ht="21" x14ac:dyDescent="0.35">
      <c r="A231" s="53"/>
      <c r="B231" s="11"/>
      <c r="C231" s="15"/>
      <c r="D231" s="82" t="s">
        <v>265</v>
      </c>
      <c r="E231" s="42" t="s">
        <v>273</v>
      </c>
      <c r="F231" s="110">
        <v>13915</v>
      </c>
      <c r="G231" s="111"/>
      <c r="H231" s="111"/>
      <c r="I231" s="111"/>
      <c r="J231" s="43"/>
      <c r="K231" s="111"/>
      <c r="L231" s="148">
        <v>2025</v>
      </c>
      <c r="M231" s="5"/>
      <c r="N231" s="10"/>
    </row>
    <row r="232" spans="1:14" ht="46.5" customHeight="1" x14ac:dyDescent="0.35">
      <c r="A232" s="53"/>
      <c r="B232" s="11"/>
      <c r="C232" s="17"/>
      <c r="D232" s="82" t="s">
        <v>272</v>
      </c>
      <c r="E232" s="42" t="s">
        <v>386</v>
      </c>
      <c r="F232" s="110">
        <v>13915</v>
      </c>
      <c r="G232" s="132"/>
      <c r="H232" s="132"/>
      <c r="I232" s="132"/>
      <c r="J232" s="43"/>
      <c r="K232" s="132"/>
      <c r="L232" s="149">
        <v>2025</v>
      </c>
      <c r="M232" s="5"/>
      <c r="N232" s="10"/>
    </row>
    <row r="233" spans="1:14" ht="15.75" customHeight="1" x14ac:dyDescent="0.35">
      <c r="A233" s="53" t="s">
        <v>682</v>
      </c>
      <c r="B233" s="53" t="s">
        <v>270</v>
      </c>
      <c r="C233" s="38" t="s">
        <v>782</v>
      </c>
      <c r="D233" s="44"/>
      <c r="E233" s="39" t="s">
        <v>31</v>
      </c>
      <c r="F233" s="83">
        <f>SUM(F234:F238)</f>
        <v>6964659.7000000002</v>
      </c>
      <c r="G233" s="83">
        <f t="shared" ref="G233:K233" si="33">SUM(G234:G238)</f>
        <v>7108431</v>
      </c>
      <c r="H233" s="83">
        <f t="shared" si="33"/>
        <v>7322308.4000000004</v>
      </c>
      <c r="I233" s="83">
        <f t="shared" si="33"/>
        <v>7482894.5999999996</v>
      </c>
      <c r="J233" s="83"/>
      <c r="K233" s="83">
        <f t="shared" si="33"/>
        <v>7482894.5999999996</v>
      </c>
      <c r="L233" s="155"/>
      <c r="M233" s="5"/>
      <c r="N233" s="10"/>
    </row>
    <row r="234" spans="1:14" ht="15.75" customHeight="1" x14ac:dyDescent="0.35">
      <c r="A234" s="53"/>
      <c r="B234" s="53"/>
      <c r="C234" s="38"/>
      <c r="D234" s="112" t="s">
        <v>261</v>
      </c>
      <c r="E234" s="67" t="s">
        <v>388</v>
      </c>
      <c r="F234" s="70">
        <v>4306427</v>
      </c>
      <c r="G234" s="70">
        <v>3878280</v>
      </c>
      <c r="H234" s="70">
        <v>3623650</v>
      </c>
      <c r="I234" s="70">
        <v>3545765</v>
      </c>
      <c r="J234" s="43"/>
      <c r="K234" s="70">
        <v>3545765</v>
      </c>
      <c r="L234" s="68"/>
      <c r="M234" s="5"/>
      <c r="N234" s="10"/>
    </row>
    <row r="235" spans="1:14" ht="15.75" customHeight="1" x14ac:dyDescent="0.35">
      <c r="A235" s="53"/>
      <c r="B235" s="53"/>
      <c r="C235" s="38"/>
      <c r="D235" s="112" t="s">
        <v>278</v>
      </c>
      <c r="E235" s="67" t="s">
        <v>279</v>
      </c>
      <c r="F235" s="70">
        <v>684178</v>
      </c>
      <c r="G235" s="70">
        <v>684178</v>
      </c>
      <c r="H235" s="70">
        <v>684178</v>
      </c>
      <c r="I235" s="70">
        <v>684178</v>
      </c>
      <c r="J235" s="43"/>
      <c r="K235" s="70">
        <v>684178</v>
      </c>
      <c r="L235" s="68"/>
      <c r="M235" s="5"/>
      <c r="N235" s="10"/>
    </row>
    <row r="236" spans="1:14" ht="15.75" customHeight="1" x14ac:dyDescent="0.35">
      <c r="A236" s="53"/>
      <c r="B236" s="53"/>
      <c r="C236" s="38"/>
      <c r="D236" s="112" t="s">
        <v>283</v>
      </c>
      <c r="E236" s="67" t="s">
        <v>704</v>
      </c>
      <c r="F236" s="70">
        <v>300703</v>
      </c>
      <c r="G236" s="70">
        <v>291817</v>
      </c>
      <c r="H236" s="70">
        <v>302282</v>
      </c>
      <c r="I236" s="70">
        <v>311732</v>
      </c>
      <c r="J236" s="43"/>
      <c r="K236" s="70">
        <v>311732</v>
      </c>
      <c r="L236" s="68"/>
      <c r="M236" s="5"/>
      <c r="N236" s="10"/>
    </row>
    <row r="237" spans="1:14" ht="15.75" customHeight="1" x14ac:dyDescent="0.35">
      <c r="A237" s="53"/>
      <c r="B237" s="53"/>
      <c r="C237" s="38"/>
      <c r="D237" s="112" t="s">
        <v>254</v>
      </c>
      <c r="E237" s="42" t="s">
        <v>267</v>
      </c>
      <c r="F237" s="70">
        <v>1575341.7</v>
      </c>
      <c r="G237" s="70">
        <v>2205151</v>
      </c>
      <c r="H237" s="70">
        <v>2663193.4</v>
      </c>
      <c r="I237" s="70">
        <v>2892214.5999999996</v>
      </c>
      <c r="J237" s="43"/>
      <c r="K237" s="70">
        <v>2892214.5999999996</v>
      </c>
      <c r="L237" s="68"/>
      <c r="M237" s="5"/>
      <c r="N237" s="10"/>
    </row>
    <row r="238" spans="1:14" ht="15.75" customHeight="1" x14ac:dyDescent="0.35">
      <c r="A238" s="53"/>
      <c r="B238" s="53"/>
      <c r="C238" s="38"/>
      <c r="D238" s="112" t="s">
        <v>265</v>
      </c>
      <c r="E238" s="42" t="s">
        <v>269</v>
      </c>
      <c r="F238" s="70">
        <v>98010</v>
      </c>
      <c r="G238" s="70">
        <v>49005</v>
      </c>
      <c r="H238" s="70">
        <v>49005</v>
      </c>
      <c r="I238" s="70">
        <v>49005</v>
      </c>
      <c r="J238" s="43"/>
      <c r="K238" s="70">
        <v>49005</v>
      </c>
      <c r="L238" s="68"/>
      <c r="M238" s="5"/>
      <c r="N238" s="10"/>
    </row>
    <row r="239" spans="1:14" x14ac:dyDescent="0.35">
      <c r="A239" s="53" t="s">
        <v>683</v>
      </c>
      <c r="B239" s="53" t="s">
        <v>271</v>
      </c>
      <c r="C239" s="38" t="s">
        <v>783</v>
      </c>
      <c r="D239" s="113"/>
      <c r="E239" s="39" t="s">
        <v>31</v>
      </c>
      <c r="F239" s="83">
        <f>SUM(F240:F242)</f>
        <v>521163</v>
      </c>
      <c r="G239" s="83">
        <f t="shared" ref="G239:K239" si="34">SUM(G240:G242)</f>
        <v>574960</v>
      </c>
      <c r="H239" s="83">
        <f t="shared" si="34"/>
        <v>693206</v>
      </c>
      <c r="I239" s="83">
        <f t="shared" si="34"/>
        <v>812174</v>
      </c>
      <c r="J239" s="83"/>
      <c r="K239" s="83">
        <f t="shared" si="34"/>
        <v>812174</v>
      </c>
      <c r="L239" s="147"/>
      <c r="M239" s="5"/>
      <c r="N239" s="10"/>
    </row>
    <row r="240" spans="1:14" x14ac:dyDescent="0.35">
      <c r="A240" s="53"/>
      <c r="B240" s="11"/>
      <c r="C240" s="17"/>
      <c r="D240" s="112" t="s">
        <v>261</v>
      </c>
      <c r="E240" s="67" t="s">
        <v>388</v>
      </c>
      <c r="F240" s="70">
        <v>375019</v>
      </c>
      <c r="G240" s="70">
        <v>399459</v>
      </c>
      <c r="H240" s="70">
        <v>508930</v>
      </c>
      <c r="I240" s="70">
        <v>618684</v>
      </c>
      <c r="J240" s="43"/>
      <c r="K240" s="70">
        <v>618684</v>
      </c>
      <c r="L240" s="68"/>
      <c r="M240" s="5"/>
      <c r="N240" s="10"/>
    </row>
    <row r="241" spans="1:14" ht="21" x14ac:dyDescent="0.35">
      <c r="A241" s="53"/>
      <c r="B241" s="11"/>
      <c r="C241" s="13"/>
      <c r="D241" s="82" t="s">
        <v>197</v>
      </c>
      <c r="E241" s="42" t="s">
        <v>389</v>
      </c>
      <c r="F241" s="70">
        <v>117104</v>
      </c>
      <c r="G241" s="70">
        <v>145009</v>
      </c>
      <c r="H241" s="70">
        <v>152259</v>
      </c>
      <c r="I241" s="70">
        <v>159872</v>
      </c>
      <c r="J241" s="43"/>
      <c r="K241" s="70">
        <v>159872</v>
      </c>
      <c r="L241" s="68"/>
      <c r="M241" s="5"/>
      <c r="N241" s="10"/>
    </row>
    <row r="242" spans="1:14" x14ac:dyDescent="0.35">
      <c r="A242" s="53"/>
      <c r="B242" s="11"/>
      <c r="C242" s="16"/>
      <c r="D242" s="112" t="s">
        <v>254</v>
      </c>
      <c r="E242" s="42" t="s">
        <v>267</v>
      </c>
      <c r="F242" s="49">
        <v>29040</v>
      </c>
      <c r="G242" s="49">
        <v>30492</v>
      </c>
      <c r="H242" s="49">
        <v>32017</v>
      </c>
      <c r="I242" s="49">
        <v>33618</v>
      </c>
      <c r="J242" s="43"/>
      <c r="K242" s="70">
        <v>33618</v>
      </c>
      <c r="L242" s="68"/>
      <c r="M242" s="5"/>
      <c r="N242" s="10"/>
    </row>
    <row r="243" spans="1:14" ht="15.75" customHeight="1" x14ac:dyDescent="0.35">
      <c r="A243" s="53" t="s">
        <v>684</v>
      </c>
      <c r="B243" s="53" t="s">
        <v>274</v>
      </c>
      <c r="C243" s="42" t="s">
        <v>390</v>
      </c>
      <c r="D243" s="44"/>
      <c r="E243" s="39" t="s">
        <v>31</v>
      </c>
      <c r="F243" s="83">
        <f>SUM(F244:F247)</f>
        <v>6537921</v>
      </c>
      <c r="G243" s="83">
        <f t="shared" ref="G243:K243" si="35">SUM(G244:G247)</f>
        <v>8643139</v>
      </c>
      <c r="H243" s="83">
        <f t="shared" si="35"/>
        <v>8800933</v>
      </c>
      <c r="I243" s="83">
        <f t="shared" si="35"/>
        <v>8960413</v>
      </c>
      <c r="J243" s="83"/>
      <c r="K243" s="83">
        <f t="shared" si="35"/>
        <v>8960413</v>
      </c>
      <c r="L243" s="147"/>
      <c r="M243" s="5"/>
      <c r="N243" s="10"/>
    </row>
    <row r="244" spans="1:14" ht="15.75" customHeight="1" x14ac:dyDescent="0.35">
      <c r="A244" s="53"/>
      <c r="B244" s="40"/>
      <c r="C244" s="42"/>
      <c r="D244" s="112" t="s">
        <v>263</v>
      </c>
      <c r="E244" s="42" t="s">
        <v>266</v>
      </c>
      <c r="F244" s="116">
        <v>386296</v>
      </c>
      <c r="G244" s="116">
        <v>386296</v>
      </c>
      <c r="H244" s="116">
        <v>386296</v>
      </c>
      <c r="I244" s="116">
        <v>386296</v>
      </c>
      <c r="J244" s="43"/>
      <c r="K244" s="116">
        <v>386296</v>
      </c>
      <c r="L244" s="68"/>
      <c r="M244" s="5"/>
      <c r="N244" s="10"/>
    </row>
    <row r="245" spans="1:14" ht="15.75" customHeight="1" x14ac:dyDescent="0.35">
      <c r="A245" s="53"/>
      <c r="B245" s="40"/>
      <c r="C245" s="42"/>
      <c r="D245" s="112" t="s">
        <v>261</v>
      </c>
      <c r="E245" s="67" t="s">
        <v>388</v>
      </c>
      <c r="F245" s="116">
        <v>215190</v>
      </c>
      <c r="G245" s="116">
        <v>303120</v>
      </c>
      <c r="H245" s="116">
        <v>314640</v>
      </c>
      <c r="I245" s="116">
        <v>325080</v>
      </c>
      <c r="J245" s="43"/>
      <c r="K245" s="116">
        <v>325080</v>
      </c>
      <c r="L245" s="68"/>
      <c r="M245" s="5"/>
      <c r="N245" s="10"/>
    </row>
    <row r="246" spans="1:14" ht="15.75" customHeight="1" x14ac:dyDescent="0.35">
      <c r="A246" s="53"/>
      <c r="B246" s="40"/>
      <c r="C246" s="42"/>
      <c r="D246" s="112" t="s">
        <v>175</v>
      </c>
      <c r="E246" s="42" t="s">
        <v>276</v>
      </c>
      <c r="F246" s="116">
        <v>5839030</v>
      </c>
      <c r="G246" s="116">
        <v>7953723</v>
      </c>
      <c r="H246" s="116">
        <v>8099997</v>
      </c>
      <c r="I246" s="116">
        <v>8249037</v>
      </c>
      <c r="J246" s="43"/>
      <c r="K246" s="116">
        <v>8249037</v>
      </c>
      <c r="L246" s="68"/>
      <c r="M246" s="5"/>
      <c r="N246" s="10"/>
    </row>
    <row r="247" spans="1:14" ht="24" customHeight="1" x14ac:dyDescent="0.35">
      <c r="A247" s="53"/>
      <c r="B247" s="40"/>
      <c r="C247" s="42"/>
      <c r="D247" s="112" t="s">
        <v>265</v>
      </c>
      <c r="E247" s="42" t="s">
        <v>385</v>
      </c>
      <c r="F247" s="116">
        <v>97405</v>
      </c>
      <c r="G247" s="132"/>
      <c r="H247" s="132"/>
      <c r="I247" s="132"/>
      <c r="J247" s="43"/>
      <c r="K247" s="132"/>
      <c r="L247" s="68" t="s">
        <v>119</v>
      </c>
      <c r="M247" s="5"/>
      <c r="N247" s="10"/>
    </row>
    <row r="248" spans="1:14" ht="46" customHeight="1" x14ac:dyDescent="0.35">
      <c r="A248" s="53"/>
      <c r="B248" s="40"/>
      <c r="C248" s="42"/>
      <c r="D248" s="112" t="s">
        <v>272</v>
      </c>
      <c r="E248" s="42" t="s">
        <v>784</v>
      </c>
      <c r="F248" s="116">
        <v>97405</v>
      </c>
      <c r="G248" s="132"/>
      <c r="H248" s="132"/>
      <c r="I248" s="132"/>
      <c r="J248" s="43"/>
      <c r="K248" s="132"/>
      <c r="L248" s="68">
        <v>2025</v>
      </c>
      <c r="M248" s="5"/>
      <c r="N248" s="10"/>
    </row>
    <row r="249" spans="1:14" ht="22.5" customHeight="1" x14ac:dyDescent="0.35">
      <c r="A249" s="53" t="s">
        <v>685</v>
      </c>
      <c r="B249" s="53" t="s">
        <v>275</v>
      </c>
      <c r="C249" s="114" t="s">
        <v>391</v>
      </c>
      <c r="D249" s="115" t="s">
        <v>254</v>
      </c>
      <c r="E249" s="42" t="s">
        <v>392</v>
      </c>
      <c r="F249" s="116">
        <v>1827104</v>
      </c>
      <c r="G249" s="116">
        <v>2875056</v>
      </c>
      <c r="H249" s="116">
        <v>3014496</v>
      </c>
      <c r="I249" s="116">
        <v>3158136</v>
      </c>
      <c r="J249" s="43"/>
      <c r="K249" s="116">
        <v>3158136</v>
      </c>
      <c r="L249" s="68"/>
      <c r="M249" s="5"/>
      <c r="N249" s="10"/>
    </row>
    <row r="250" spans="1:14" ht="24" customHeight="1" x14ac:dyDescent="0.35">
      <c r="A250" s="53" t="s">
        <v>686</v>
      </c>
      <c r="B250" s="53" t="s">
        <v>277</v>
      </c>
      <c r="C250" s="117" t="s">
        <v>393</v>
      </c>
      <c r="D250" s="112" t="s">
        <v>261</v>
      </c>
      <c r="E250" s="67" t="s">
        <v>388</v>
      </c>
      <c r="F250" s="116">
        <v>998456</v>
      </c>
      <c r="G250" s="116">
        <v>1487178</v>
      </c>
      <c r="H250" s="116">
        <v>1907417</v>
      </c>
      <c r="I250" s="116">
        <v>2082517</v>
      </c>
      <c r="J250" s="43"/>
      <c r="K250" s="116">
        <v>2082517</v>
      </c>
      <c r="L250" s="68"/>
      <c r="M250" s="5"/>
      <c r="N250" s="10"/>
    </row>
    <row r="251" spans="1:14" ht="24" customHeight="1" x14ac:dyDescent="0.35">
      <c r="A251" s="53" t="s">
        <v>687</v>
      </c>
      <c r="B251" s="53" t="s">
        <v>281</v>
      </c>
      <c r="C251" s="114" t="s">
        <v>394</v>
      </c>
      <c r="D251" s="112" t="s">
        <v>261</v>
      </c>
      <c r="E251" s="67" t="s">
        <v>388</v>
      </c>
      <c r="F251" s="141">
        <v>900000</v>
      </c>
      <c r="G251" s="141">
        <v>960000</v>
      </c>
      <c r="H251" s="141">
        <v>1305600</v>
      </c>
      <c r="I251" s="141">
        <v>1305600</v>
      </c>
      <c r="J251" s="43"/>
      <c r="K251" s="141">
        <v>1305600</v>
      </c>
      <c r="L251" s="68"/>
      <c r="M251" s="5"/>
      <c r="N251" s="10"/>
    </row>
    <row r="252" spans="1:14" x14ac:dyDescent="0.35">
      <c r="A252" s="53" t="s">
        <v>688</v>
      </c>
      <c r="B252" s="53" t="s">
        <v>288</v>
      </c>
      <c r="C252" s="38" t="s">
        <v>395</v>
      </c>
      <c r="D252" s="44"/>
      <c r="E252" s="39" t="s">
        <v>31</v>
      </c>
      <c r="F252" s="83">
        <f>SUM(F253:F256)</f>
        <v>36646520</v>
      </c>
      <c r="G252" s="83">
        <f t="shared" ref="G252:K252" si="36">SUM(G253:G256)</f>
        <v>43803444</v>
      </c>
      <c r="H252" s="83">
        <f t="shared" si="36"/>
        <v>43835612</v>
      </c>
      <c r="I252" s="83">
        <f t="shared" si="36"/>
        <v>43248073</v>
      </c>
      <c r="J252" s="83"/>
      <c r="K252" s="83">
        <f t="shared" si="36"/>
        <v>43248073</v>
      </c>
      <c r="L252" s="147"/>
      <c r="M252" s="5"/>
      <c r="N252" s="10"/>
    </row>
    <row r="253" spans="1:14" x14ac:dyDescent="0.35">
      <c r="A253" s="53"/>
      <c r="B253" s="12"/>
      <c r="C253" s="13"/>
      <c r="D253" s="112" t="s">
        <v>175</v>
      </c>
      <c r="E253" s="42" t="s">
        <v>276</v>
      </c>
      <c r="F253" s="49">
        <v>36135042</v>
      </c>
      <c r="G253" s="138">
        <v>43346424</v>
      </c>
      <c r="H253" s="138">
        <v>43346424</v>
      </c>
      <c r="I253" s="138">
        <v>42752424</v>
      </c>
      <c r="J253" s="43"/>
      <c r="K253" s="139">
        <v>42752424</v>
      </c>
      <c r="L253" s="66"/>
      <c r="M253" s="5"/>
      <c r="N253" s="10"/>
    </row>
    <row r="254" spans="1:14" x14ac:dyDescent="0.35">
      <c r="A254" s="53"/>
      <c r="B254" s="12"/>
      <c r="C254" s="15"/>
      <c r="D254" s="82" t="s">
        <v>396</v>
      </c>
      <c r="E254" s="38" t="s">
        <v>397</v>
      </c>
      <c r="F254" s="49">
        <v>317020</v>
      </c>
      <c r="G254" s="138">
        <v>311408</v>
      </c>
      <c r="H254" s="138">
        <v>338379</v>
      </c>
      <c r="I254" s="138">
        <v>340142</v>
      </c>
      <c r="J254" s="43"/>
      <c r="K254" s="139">
        <v>340142</v>
      </c>
      <c r="L254" s="66"/>
      <c r="M254" s="5"/>
      <c r="N254" s="10"/>
    </row>
    <row r="255" spans="1:14" ht="14.5" customHeight="1" x14ac:dyDescent="0.35">
      <c r="A255" s="53"/>
      <c r="B255" s="12"/>
      <c r="C255" s="17"/>
      <c r="D255" s="82" t="s">
        <v>264</v>
      </c>
      <c r="E255" s="38" t="s">
        <v>398</v>
      </c>
      <c r="F255" s="49">
        <v>147147</v>
      </c>
      <c r="G255" s="138">
        <v>145612</v>
      </c>
      <c r="H255" s="138">
        <v>150809</v>
      </c>
      <c r="I255" s="138">
        <v>155507</v>
      </c>
      <c r="J255" s="43"/>
      <c r="K255" s="139">
        <v>155507</v>
      </c>
      <c r="L255" s="66"/>
      <c r="M255" s="5"/>
      <c r="N255" s="10"/>
    </row>
    <row r="256" spans="1:14" ht="24" customHeight="1" x14ac:dyDescent="0.35">
      <c r="A256" s="53"/>
      <c r="B256" s="12"/>
      <c r="C256" s="15"/>
      <c r="D256" s="82" t="s">
        <v>265</v>
      </c>
      <c r="E256" s="38" t="s">
        <v>273</v>
      </c>
      <c r="F256" s="49">
        <v>47311</v>
      </c>
      <c r="G256" s="140"/>
      <c r="H256" s="140"/>
      <c r="I256" s="140"/>
      <c r="J256" s="43"/>
      <c r="K256" s="109"/>
      <c r="L256" s="66">
        <v>2025</v>
      </c>
      <c r="M256" s="5"/>
      <c r="N256" s="10"/>
    </row>
    <row r="257" spans="1:14" ht="43" customHeight="1" x14ac:dyDescent="0.35">
      <c r="A257" s="53"/>
      <c r="B257" s="12"/>
      <c r="C257" s="15"/>
      <c r="D257" s="82" t="s">
        <v>272</v>
      </c>
      <c r="E257" s="38" t="s">
        <v>781</v>
      </c>
      <c r="F257" s="49">
        <v>47311</v>
      </c>
      <c r="G257" s="140"/>
      <c r="H257" s="140"/>
      <c r="I257" s="140"/>
      <c r="J257" s="43"/>
      <c r="K257" s="109"/>
      <c r="L257" s="66">
        <v>2025</v>
      </c>
      <c r="M257" s="5"/>
      <c r="N257" s="10"/>
    </row>
    <row r="258" spans="1:14" ht="23.15" customHeight="1" x14ac:dyDescent="0.35">
      <c r="A258" s="53" t="s">
        <v>689</v>
      </c>
      <c r="B258" s="53" t="s">
        <v>290</v>
      </c>
      <c r="C258" s="38" t="s">
        <v>785</v>
      </c>
      <c r="D258" s="44"/>
      <c r="E258" s="39" t="s">
        <v>31</v>
      </c>
      <c r="F258" s="83">
        <f>SUM(F259:F267)</f>
        <v>13069939</v>
      </c>
      <c r="G258" s="83">
        <f t="shared" ref="G258:K258" si="37">SUM(G259:G267)</f>
        <v>12167879</v>
      </c>
      <c r="H258" s="83">
        <f t="shared" si="37"/>
        <v>12167879</v>
      </c>
      <c r="I258" s="83">
        <f t="shared" si="37"/>
        <v>12167879</v>
      </c>
      <c r="J258" s="83"/>
      <c r="K258" s="83">
        <f t="shared" si="37"/>
        <v>12167879</v>
      </c>
      <c r="L258" s="147"/>
      <c r="M258" s="5"/>
      <c r="N258" s="10"/>
    </row>
    <row r="259" spans="1:14" ht="15.75" customHeight="1" x14ac:dyDescent="0.35">
      <c r="A259" s="53"/>
      <c r="B259" s="37"/>
      <c r="C259" s="38"/>
      <c r="D259" s="112" t="s">
        <v>278</v>
      </c>
      <c r="E259" s="42" t="s">
        <v>279</v>
      </c>
      <c r="F259" s="70">
        <v>9369960</v>
      </c>
      <c r="G259" s="70">
        <v>8572284</v>
      </c>
      <c r="H259" s="70">
        <v>8572284</v>
      </c>
      <c r="I259" s="70">
        <v>8572284</v>
      </c>
      <c r="J259" s="43"/>
      <c r="K259" s="70">
        <v>8572284</v>
      </c>
      <c r="L259" s="68"/>
      <c r="M259" s="5"/>
      <c r="N259" s="10"/>
    </row>
    <row r="260" spans="1:14" ht="35.5" customHeight="1" x14ac:dyDescent="0.35">
      <c r="A260" s="53"/>
      <c r="B260" s="12"/>
      <c r="C260" s="16"/>
      <c r="D260" s="82" t="s">
        <v>282</v>
      </c>
      <c r="E260" s="42" t="s">
        <v>289</v>
      </c>
      <c r="F260" s="70">
        <v>620025</v>
      </c>
      <c r="G260" s="70">
        <v>590333</v>
      </c>
      <c r="H260" s="70">
        <v>590333</v>
      </c>
      <c r="I260" s="70">
        <v>590333</v>
      </c>
      <c r="J260" s="43"/>
      <c r="K260" s="70">
        <v>590333</v>
      </c>
      <c r="L260" s="68"/>
      <c r="M260" s="5"/>
      <c r="N260" s="10"/>
    </row>
    <row r="261" spans="1:14" x14ac:dyDescent="0.35">
      <c r="A261" s="53"/>
      <c r="B261" s="12"/>
      <c r="C261" s="16"/>
      <c r="D261" s="82" t="s">
        <v>283</v>
      </c>
      <c r="E261" s="42" t="s">
        <v>284</v>
      </c>
      <c r="F261" s="70">
        <v>471109</v>
      </c>
      <c r="G261" s="70">
        <v>449901</v>
      </c>
      <c r="H261" s="70">
        <v>449901</v>
      </c>
      <c r="I261" s="70">
        <v>449901</v>
      </c>
      <c r="J261" s="43"/>
      <c r="K261" s="70">
        <v>449901</v>
      </c>
      <c r="L261" s="68"/>
      <c r="M261" s="5"/>
      <c r="N261" s="10"/>
    </row>
    <row r="262" spans="1:14" ht="21.65" customHeight="1" x14ac:dyDescent="0.35">
      <c r="A262" s="53"/>
      <c r="B262" s="12"/>
      <c r="C262" s="16"/>
      <c r="D262" s="82" t="s">
        <v>399</v>
      </c>
      <c r="E262" s="42" t="s">
        <v>285</v>
      </c>
      <c r="F262" s="70">
        <v>815920</v>
      </c>
      <c r="G262" s="70">
        <v>815920</v>
      </c>
      <c r="H262" s="70">
        <v>815920</v>
      </c>
      <c r="I262" s="70">
        <v>815920</v>
      </c>
      <c r="J262" s="43"/>
      <c r="K262" s="70">
        <v>815920</v>
      </c>
      <c r="L262" s="68"/>
      <c r="M262" s="5"/>
      <c r="N262" s="10"/>
    </row>
    <row r="263" spans="1:14" ht="23.5" customHeight="1" x14ac:dyDescent="0.35">
      <c r="A263" s="53"/>
      <c r="B263" s="12"/>
      <c r="C263" s="16"/>
      <c r="D263" s="82" t="s">
        <v>400</v>
      </c>
      <c r="E263" s="42" t="s">
        <v>286</v>
      </c>
      <c r="F263" s="70">
        <v>631116</v>
      </c>
      <c r="G263" s="70">
        <v>631116</v>
      </c>
      <c r="H263" s="70">
        <v>631116</v>
      </c>
      <c r="I263" s="70">
        <v>631116</v>
      </c>
      <c r="J263" s="43"/>
      <c r="K263" s="70">
        <v>631116</v>
      </c>
      <c r="L263" s="68"/>
      <c r="M263" s="5"/>
      <c r="N263" s="10"/>
    </row>
    <row r="264" spans="1:14" ht="25" customHeight="1" x14ac:dyDescent="0.35">
      <c r="A264" s="53"/>
      <c r="B264" s="12"/>
      <c r="C264" s="16"/>
      <c r="D264" s="82" t="s">
        <v>396</v>
      </c>
      <c r="E264" s="38" t="s">
        <v>397</v>
      </c>
      <c r="F264" s="70">
        <v>264467</v>
      </c>
      <c r="G264" s="70">
        <v>210983</v>
      </c>
      <c r="H264" s="70">
        <v>210983</v>
      </c>
      <c r="I264" s="70">
        <v>210983</v>
      </c>
      <c r="J264" s="43"/>
      <c r="K264" s="70">
        <v>210983</v>
      </c>
      <c r="L264" s="68"/>
      <c r="M264" s="5"/>
      <c r="N264" s="10"/>
    </row>
    <row r="265" spans="1:14" x14ac:dyDescent="0.35">
      <c r="A265" s="53"/>
      <c r="B265" s="12"/>
      <c r="C265" s="16"/>
      <c r="D265" s="82" t="s">
        <v>264</v>
      </c>
      <c r="E265" s="42" t="s">
        <v>268</v>
      </c>
      <c r="F265" s="70">
        <v>549282</v>
      </c>
      <c r="G265" s="70">
        <v>549282</v>
      </c>
      <c r="H265" s="70">
        <v>549282</v>
      </c>
      <c r="I265" s="70">
        <v>549282</v>
      </c>
      <c r="J265" s="43"/>
      <c r="K265" s="70">
        <v>549282</v>
      </c>
      <c r="L265" s="68"/>
      <c r="M265" s="5"/>
      <c r="N265" s="10"/>
    </row>
    <row r="266" spans="1:14" x14ac:dyDescent="0.35">
      <c r="A266" s="53"/>
      <c r="B266" s="12"/>
      <c r="C266" s="15"/>
      <c r="D266" s="82" t="s">
        <v>265</v>
      </c>
      <c r="E266" s="42" t="s">
        <v>269</v>
      </c>
      <c r="F266" s="70">
        <v>151050</v>
      </c>
      <c r="G266" s="70">
        <v>151050</v>
      </c>
      <c r="H266" s="70">
        <v>151050</v>
      </c>
      <c r="I266" s="70">
        <v>151050</v>
      </c>
      <c r="J266" s="43"/>
      <c r="K266" s="70">
        <v>151050</v>
      </c>
      <c r="L266" s="68"/>
      <c r="M266" s="5"/>
      <c r="N266" s="10"/>
    </row>
    <row r="267" spans="1:14" x14ac:dyDescent="0.35">
      <c r="A267" s="53"/>
      <c r="B267" s="12"/>
      <c r="C267" s="17"/>
      <c r="D267" s="82" t="s">
        <v>401</v>
      </c>
      <c r="E267" s="42" t="s">
        <v>287</v>
      </c>
      <c r="F267" s="70">
        <v>197010</v>
      </c>
      <c r="G267" s="70">
        <v>197010</v>
      </c>
      <c r="H267" s="70">
        <v>197010</v>
      </c>
      <c r="I267" s="70">
        <v>197010</v>
      </c>
      <c r="J267" s="43"/>
      <c r="K267" s="70">
        <v>197010</v>
      </c>
      <c r="L267" s="157"/>
      <c r="M267" s="5"/>
      <c r="N267" s="10"/>
    </row>
    <row r="268" spans="1:14" ht="21" x14ac:dyDescent="0.35">
      <c r="A268" s="128" t="s">
        <v>690</v>
      </c>
      <c r="B268" s="53" t="s">
        <v>402</v>
      </c>
      <c r="C268" s="38" t="s">
        <v>403</v>
      </c>
      <c r="D268" s="112" t="s">
        <v>272</v>
      </c>
      <c r="E268" s="42" t="s">
        <v>280</v>
      </c>
      <c r="F268" s="70">
        <v>5002850</v>
      </c>
      <c r="G268" s="70">
        <v>4493442</v>
      </c>
      <c r="H268" s="70">
        <v>4952653</v>
      </c>
      <c r="I268" s="70">
        <v>4649268</v>
      </c>
      <c r="J268" s="43"/>
      <c r="K268" s="70">
        <v>4649268</v>
      </c>
      <c r="L268" s="68"/>
      <c r="M268" s="5"/>
      <c r="N268" s="10"/>
    </row>
    <row r="269" spans="1:14" x14ac:dyDescent="0.35">
      <c r="A269" s="128" t="s">
        <v>691</v>
      </c>
      <c r="B269" s="53" t="s">
        <v>404</v>
      </c>
      <c r="C269" s="38" t="s">
        <v>405</v>
      </c>
      <c r="D269" s="112" t="s">
        <v>261</v>
      </c>
      <c r="E269" s="67" t="s">
        <v>388</v>
      </c>
      <c r="F269" s="70">
        <v>651814.19999999995</v>
      </c>
      <c r="G269" s="70">
        <v>2314101.2000000002</v>
      </c>
      <c r="H269" s="70">
        <v>3119762</v>
      </c>
      <c r="I269" s="70">
        <v>3119762</v>
      </c>
      <c r="J269" s="43"/>
      <c r="K269" s="70">
        <v>3119762</v>
      </c>
      <c r="L269" s="68"/>
      <c r="M269" s="5"/>
      <c r="N269" s="10"/>
    </row>
    <row r="270" spans="1:14" x14ac:dyDescent="0.35">
      <c r="A270" s="128" t="s">
        <v>692</v>
      </c>
      <c r="B270" s="53" t="s">
        <v>406</v>
      </c>
      <c r="C270" s="38" t="s">
        <v>407</v>
      </c>
      <c r="D270" s="44"/>
      <c r="E270" s="41" t="s">
        <v>31</v>
      </c>
      <c r="F270" s="83">
        <f>SUM(F271:F272)</f>
        <v>1581813</v>
      </c>
      <c r="G270" s="83">
        <f t="shared" ref="G270:K270" si="38">SUM(G271:G272)</f>
        <v>1504923</v>
      </c>
      <c r="H270" s="83">
        <f t="shared" si="38"/>
        <v>1511523</v>
      </c>
      <c r="I270" s="83">
        <f t="shared" si="38"/>
        <v>1361455</v>
      </c>
      <c r="J270" s="83"/>
      <c r="K270" s="83">
        <f t="shared" si="38"/>
        <v>1361455</v>
      </c>
      <c r="L270" s="147"/>
      <c r="M270" s="5"/>
      <c r="N270" s="10"/>
    </row>
    <row r="271" spans="1:14" x14ac:dyDescent="0.35">
      <c r="A271" s="53"/>
      <c r="B271" s="11"/>
      <c r="C271" s="17"/>
      <c r="D271" s="112" t="s">
        <v>261</v>
      </c>
      <c r="E271" s="67" t="s">
        <v>388</v>
      </c>
      <c r="F271" s="70">
        <v>1540068</v>
      </c>
      <c r="G271" s="70">
        <v>1504923</v>
      </c>
      <c r="H271" s="70">
        <v>1511523</v>
      </c>
      <c r="I271" s="70">
        <v>1361455</v>
      </c>
      <c r="J271" s="43"/>
      <c r="K271" s="70">
        <v>1361455</v>
      </c>
      <c r="L271" s="68"/>
      <c r="M271" s="5"/>
      <c r="N271" s="10"/>
    </row>
    <row r="272" spans="1:14" x14ac:dyDescent="0.35">
      <c r="A272" s="53"/>
      <c r="B272" s="11"/>
      <c r="C272" s="17"/>
      <c r="D272" s="82" t="s">
        <v>265</v>
      </c>
      <c r="E272" s="42" t="s">
        <v>269</v>
      </c>
      <c r="F272" s="70">
        <v>41745</v>
      </c>
      <c r="G272" s="43"/>
      <c r="H272" s="43"/>
      <c r="I272" s="43"/>
      <c r="J272" s="43"/>
      <c r="K272" s="43"/>
      <c r="L272" s="68" t="s">
        <v>119</v>
      </c>
      <c r="M272" s="5"/>
      <c r="N272" s="10"/>
    </row>
    <row r="273" spans="1:14" ht="24" customHeight="1" x14ac:dyDescent="0.35">
      <c r="A273" s="53" t="s">
        <v>693</v>
      </c>
      <c r="B273" s="53" t="s">
        <v>408</v>
      </c>
      <c r="C273" s="38" t="s">
        <v>786</v>
      </c>
      <c r="D273" s="112" t="s">
        <v>263</v>
      </c>
      <c r="E273" s="42" t="s">
        <v>266</v>
      </c>
      <c r="F273" s="70">
        <v>436140</v>
      </c>
      <c r="G273" s="70">
        <v>436140</v>
      </c>
      <c r="H273" s="70">
        <v>436140</v>
      </c>
      <c r="I273" s="70">
        <v>436140</v>
      </c>
      <c r="J273" s="43"/>
      <c r="K273" s="70">
        <v>436140</v>
      </c>
      <c r="L273" s="68"/>
      <c r="M273" s="5"/>
      <c r="N273" s="10"/>
    </row>
    <row r="274" spans="1:14" ht="23.25" customHeight="1" x14ac:dyDescent="0.35">
      <c r="A274" s="53" t="s">
        <v>694</v>
      </c>
      <c r="B274" s="53" t="s">
        <v>409</v>
      </c>
      <c r="C274" s="38" t="s">
        <v>410</v>
      </c>
      <c r="D274" s="44"/>
      <c r="E274" s="41" t="s">
        <v>31</v>
      </c>
      <c r="F274" s="83">
        <f>SUM(F275:F276)</f>
        <v>1611122</v>
      </c>
      <c r="G274" s="83">
        <f t="shared" ref="G274:K274" si="39">SUM(G275:G276)</f>
        <v>3197530</v>
      </c>
      <c r="H274" s="83">
        <f t="shared" si="39"/>
        <v>3413642</v>
      </c>
      <c r="I274" s="83">
        <f t="shared" si="39"/>
        <v>3621784</v>
      </c>
      <c r="J274" s="83"/>
      <c r="K274" s="83">
        <f t="shared" si="39"/>
        <v>3621784</v>
      </c>
      <c r="L274" s="155"/>
      <c r="M274" s="5"/>
      <c r="N274" s="10"/>
    </row>
    <row r="275" spans="1:14" x14ac:dyDescent="0.35">
      <c r="A275" s="53"/>
      <c r="B275" s="11"/>
      <c r="C275" s="17"/>
      <c r="D275" s="82" t="s">
        <v>254</v>
      </c>
      <c r="E275" s="42" t="s">
        <v>267</v>
      </c>
      <c r="F275" s="70">
        <v>1585402</v>
      </c>
      <c r="G275" s="70">
        <v>3197530</v>
      </c>
      <c r="H275" s="70">
        <v>3413642</v>
      </c>
      <c r="I275" s="70">
        <v>3621784</v>
      </c>
      <c r="J275" s="43"/>
      <c r="K275" s="70">
        <v>3621784</v>
      </c>
      <c r="L275" s="68"/>
      <c r="M275" s="5"/>
      <c r="N275" s="10"/>
    </row>
    <row r="276" spans="1:14" x14ac:dyDescent="0.35">
      <c r="A276" s="53"/>
      <c r="B276" s="11"/>
      <c r="C276" s="17"/>
      <c r="D276" s="82" t="s">
        <v>265</v>
      </c>
      <c r="E276" s="42" t="s">
        <v>269</v>
      </c>
      <c r="F276" s="70">
        <v>25720</v>
      </c>
      <c r="G276" s="43"/>
      <c r="H276" s="43"/>
      <c r="I276" s="43"/>
      <c r="J276" s="43"/>
      <c r="K276" s="43"/>
      <c r="L276" s="68">
        <v>2025</v>
      </c>
      <c r="M276" s="5"/>
      <c r="N276" s="10"/>
    </row>
    <row r="277" spans="1:14" x14ac:dyDescent="0.35">
      <c r="A277" s="53" t="s">
        <v>695</v>
      </c>
      <c r="B277" s="53" t="s">
        <v>411</v>
      </c>
      <c r="C277" s="38" t="s">
        <v>412</v>
      </c>
      <c r="D277" s="44"/>
      <c r="E277" s="41" t="s">
        <v>31</v>
      </c>
      <c r="F277" s="83"/>
      <c r="G277" s="83">
        <f t="shared" ref="G277:K277" si="40">SUM(G278:G279)</f>
        <v>32743994</v>
      </c>
      <c r="H277" s="83">
        <f t="shared" si="40"/>
        <v>39950615</v>
      </c>
      <c r="I277" s="83">
        <f t="shared" si="40"/>
        <v>47416784</v>
      </c>
      <c r="J277" s="83"/>
      <c r="K277" s="83">
        <f t="shared" si="40"/>
        <v>47416784</v>
      </c>
      <c r="L277" s="147"/>
      <c r="M277" s="5"/>
      <c r="N277" s="10"/>
    </row>
    <row r="278" spans="1:14" x14ac:dyDescent="0.35">
      <c r="A278" s="53"/>
      <c r="B278" s="11"/>
      <c r="C278" s="17"/>
      <c r="D278" s="112" t="s">
        <v>175</v>
      </c>
      <c r="E278" s="42" t="s">
        <v>276</v>
      </c>
      <c r="F278" s="43"/>
      <c r="G278" s="70">
        <v>32677202</v>
      </c>
      <c r="H278" s="70">
        <v>39950615</v>
      </c>
      <c r="I278" s="70">
        <v>47416784</v>
      </c>
      <c r="J278" s="43"/>
      <c r="K278" s="70">
        <v>47416784</v>
      </c>
      <c r="L278" s="68"/>
      <c r="M278" s="5"/>
      <c r="N278" s="10"/>
    </row>
    <row r="279" spans="1:14" ht="22.5" customHeight="1" x14ac:dyDescent="0.35">
      <c r="A279" s="53"/>
      <c r="B279" s="11"/>
      <c r="C279" s="17"/>
      <c r="D279" s="82" t="s">
        <v>265</v>
      </c>
      <c r="E279" s="42" t="s">
        <v>273</v>
      </c>
      <c r="F279" s="142"/>
      <c r="G279" s="143">
        <v>66792</v>
      </c>
      <c r="H279" s="43"/>
      <c r="I279" s="43"/>
      <c r="J279" s="43"/>
      <c r="K279" s="43"/>
      <c r="L279" s="68" t="s">
        <v>101</v>
      </c>
      <c r="M279" s="5"/>
      <c r="N279" s="10"/>
    </row>
    <row r="280" spans="1:14" ht="42" x14ac:dyDescent="0.35">
      <c r="A280" s="53"/>
      <c r="B280" s="11"/>
      <c r="C280" s="17"/>
      <c r="D280" s="82" t="s">
        <v>272</v>
      </c>
      <c r="E280" s="42" t="s">
        <v>781</v>
      </c>
      <c r="F280" s="142"/>
      <c r="G280" s="143">
        <v>66792</v>
      </c>
      <c r="H280" s="43"/>
      <c r="I280" s="43"/>
      <c r="J280" s="43"/>
      <c r="K280" s="43"/>
      <c r="L280" s="68" t="s">
        <v>101</v>
      </c>
      <c r="M280" s="5"/>
      <c r="N280" s="10"/>
    </row>
    <row r="281" spans="1:14" x14ac:dyDescent="0.35">
      <c r="A281" s="53" t="s">
        <v>696</v>
      </c>
      <c r="B281" s="53" t="s">
        <v>413</v>
      </c>
      <c r="C281" s="38" t="s">
        <v>414</v>
      </c>
      <c r="D281" s="44"/>
      <c r="E281" s="118" t="s">
        <v>31</v>
      </c>
      <c r="F281" s="83">
        <f>SUM(F282:F288)</f>
        <v>178932</v>
      </c>
      <c r="G281" s="83">
        <f t="shared" ref="G281:K281" si="41">SUM(G282:G288)</f>
        <v>178932</v>
      </c>
      <c r="H281" s="83">
        <f t="shared" si="41"/>
        <v>178932</v>
      </c>
      <c r="I281" s="83">
        <f t="shared" si="41"/>
        <v>178932</v>
      </c>
      <c r="J281" s="83"/>
      <c r="K281" s="83">
        <f t="shared" si="41"/>
        <v>178932</v>
      </c>
      <c r="L281" s="147"/>
      <c r="M281" s="5"/>
      <c r="N281" s="10"/>
    </row>
    <row r="282" spans="1:14" x14ac:dyDescent="0.35">
      <c r="A282" s="53"/>
      <c r="B282" s="11"/>
      <c r="C282" s="17"/>
      <c r="D282" s="112" t="s">
        <v>278</v>
      </c>
      <c r="E282" s="42" t="s">
        <v>279</v>
      </c>
      <c r="F282" s="70">
        <v>49143</v>
      </c>
      <c r="G282" s="70">
        <v>49143</v>
      </c>
      <c r="H282" s="70">
        <v>49143</v>
      </c>
      <c r="I282" s="70">
        <v>49143</v>
      </c>
      <c r="J282" s="43"/>
      <c r="K282" s="70">
        <v>49143</v>
      </c>
      <c r="L282" s="68"/>
      <c r="M282" s="5"/>
      <c r="N282" s="10"/>
    </row>
    <row r="283" spans="1:14" x14ac:dyDescent="0.35">
      <c r="A283" s="53"/>
      <c r="B283" s="11"/>
      <c r="C283" s="17"/>
      <c r="D283" s="82" t="s">
        <v>283</v>
      </c>
      <c r="E283" s="42" t="s">
        <v>284</v>
      </c>
      <c r="F283" s="70">
        <v>37542</v>
      </c>
      <c r="G283" s="70">
        <v>37542</v>
      </c>
      <c r="H283" s="70">
        <v>37542</v>
      </c>
      <c r="I283" s="70">
        <v>37542</v>
      </c>
      <c r="J283" s="43"/>
      <c r="K283" s="70">
        <v>37542</v>
      </c>
      <c r="L283" s="68"/>
      <c r="M283" s="5"/>
      <c r="N283" s="10"/>
    </row>
    <row r="284" spans="1:14" ht="23.15" customHeight="1" x14ac:dyDescent="0.35">
      <c r="A284" s="53"/>
      <c r="B284" s="11"/>
      <c r="C284" s="17"/>
      <c r="D284" s="82" t="s">
        <v>399</v>
      </c>
      <c r="E284" s="42" t="s">
        <v>285</v>
      </c>
      <c r="F284" s="49">
        <v>32691</v>
      </c>
      <c r="G284" s="49">
        <v>32691</v>
      </c>
      <c r="H284" s="49">
        <v>32691</v>
      </c>
      <c r="I284" s="49">
        <v>32691</v>
      </c>
      <c r="J284" s="43"/>
      <c r="K284" s="70">
        <v>32691</v>
      </c>
      <c r="L284" s="68"/>
      <c r="M284" s="5"/>
      <c r="N284" s="10"/>
    </row>
    <row r="285" spans="1:14" ht="23.15" customHeight="1" x14ac:dyDescent="0.35">
      <c r="A285" s="53"/>
      <c r="B285" s="11"/>
      <c r="C285" s="17"/>
      <c r="D285" s="82" t="s">
        <v>400</v>
      </c>
      <c r="E285" s="42" t="s">
        <v>286</v>
      </c>
      <c r="F285" s="49">
        <v>18637</v>
      </c>
      <c r="G285" s="49">
        <v>18637</v>
      </c>
      <c r="H285" s="49">
        <v>18637</v>
      </c>
      <c r="I285" s="49">
        <v>18637</v>
      </c>
      <c r="J285" s="43"/>
      <c r="K285" s="70">
        <v>18637</v>
      </c>
      <c r="L285" s="68"/>
      <c r="M285" s="5"/>
      <c r="N285" s="10"/>
    </row>
    <row r="286" spans="1:14" x14ac:dyDescent="0.35">
      <c r="A286" s="53"/>
      <c r="B286" s="11"/>
      <c r="C286" s="17"/>
      <c r="D286" s="82" t="s">
        <v>173</v>
      </c>
      <c r="E286" s="42" t="s">
        <v>397</v>
      </c>
      <c r="F286" s="49">
        <v>6813</v>
      </c>
      <c r="G286" s="49">
        <v>6813</v>
      </c>
      <c r="H286" s="49">
        <v>6813</v>
      </c>
      <c r="I286" s="49">
        <v>6813</v>
      </c>
      <c r="J286" s="43"/>
      <c r="K286" s="70">
        <v>6813</v>
      </c>
      <c r="L286" s="68"/>
      <c r="M286" s="5"/>
      <c r="N286" s="10"/>
    </row>
    <row r="287" spans="1:14" x14ac:dyDescent="0.35">
      <c r="A287" s="53"/>
      <c r="B287" s="11"/>
      <c r="C287" s="17"/>
      <c r="D287" s="82" t="s">
        <v>264</v>
      </c>
      <c r="E287" s="42" t="s">
        <v>415</v>
      </c>
      <c r="F287" s="49">
        <v>30555</v>
      </c>
      <c r="G287" s="49">
        <v>30555</v>
      </c>
      <c r="H287" s="49">
        <v>30555</v>
      </c>
      <c r="I287" s="49">
        <v>30555</v>
      </c>
      <c r="J287" s="43"/>
      <c r="K287" s="70">
        <v>30555</v>
      </c>
      <c r="L287" s="68"/>
      <c r="M287" s="5"/>
      <c r="N287" s="10"/>
    </row>
    <row r="288" spans="1:14" x14ac:dyDescent="0.35">
      <c r="A288" s="53"/>
      <c r="B288" s="11"/>
      <c r="C288" s="17"/>
      <c r="D288" s="82" t="s">
        <v>265</v>
      </c>
      <c r="E288" s="42" t="s">
        <v>269</v>
      </c>
      <c r="F288" s="49">
        <v>3551</v>
      </c>
      <c r="G288" s="49">
        <v>3551</v>
      </c>
      <c r="H288" s="49">
        <v>3551</v>
      </c>
      <c r="I288" s="49">
        <v>3551</v>
      </c>
      <c r="J288" s="43"/>
      <c r="K288" s="70">
        <v>3551</v>
      </c>
      <c r="L288" s="68"/>
      <c r="M288" s="5"/>
      <c r="N288" s="10"/>
    </row>
    <row r="289" spans="1:14" x14ac:dyDescent="0.35">
      <c r="A289" s="53" t="s">
        <v>697</v>
      </c>
      <c r="B289" s="53" t="s">
        <v>416</v>
      </c>
      <c r="C289" s="38" t="s">
        <v>417</v>
      </c>
      <c r="D289" s="44"/>
      <c r="E289" s="41" t="s">
        <v>31</v>
      </c>
      <c r="F289" s="83">
        <f>SUM(F290:F292)</f>
        <v>7500000</v>
      </c>
      <c r="G289" s="83">
        <f t="shared" ref="G289:K289" si="42">SUM(G290:G292)</f>
        <v>7500000</v>
      </c>
      <c r="H289" s="83">
        <f t="shared" si="42"/>
        <v>7500000</v>
      </c>
      <c r="I289" s="83">
        <f t="shared" si="42"/>
        <v>7500000</v>
      </c>
      <c r="J289" s="83"/>
      <c r="K289" s="83">
        <f t="shared" si="42"/>
        <v>7500000</v>
      </c>
      <c r="L289" s="147"/>
      <c r="M289" s="5"/>
      <c r="N289" s="10"/>
    </row>
    <row r="290" spans="1:14" x14ac:dyDescent="0.35">
      <c r="A290" s="53"/>
      <c r="B290" s="12"/>
      <c r="C290" s="17"/>
      <c r="D290" s="82" t="s">
        <v>278</v>
      </c>
      <c r="E290" s="42" t="s">
        <v>279</v>
      </c>
      <c r="F290" s="70">
        <v>5522500</v>
      </c>
      <c r="G290" s="70">
        <v>5871000</v>
      </c>
      <c r="H290" s="70">
        <v>5455000</v>
      </c>
      <c r="I290" s="70">
        <v>4630000</v>
      </c>
      <c r="J290" s="43"/>
      <c r="K290" s="70">
        <v>5455000</v>
      </c>
      <c r="L290" s="68"/>
      <c r="M290" s="5"/>
      <c r="N290" s="10"/>
    </row>
    <row r="291" spans="1:14" ht="34" customHeight="1" x14ac:dyDescent="0.35">
      <c r="A291" s="53"/>
      <c r="B291" s="12"/>
      <c r="C291" s="17"/>
      <c r="D291" s="82" t="s">
        <v>282</v>
      </c>
      <c r="E291" s="42" t="s">
        <v>418</v>
      </c>
      <c r="F291" s="70">
        <v>712500</v>
      </c>
      <c r="G291" s="70">
        <v>450000</v>
      </c>
      <c r="H291" s="70">
        <v>685000</v>
      </c>
      <c r="I291" s="70">
        <v>820000</v>
      </c>
      <c r="J291" s="43"/>
      <c r="K291" s="70">
        <v>685000</v>
      </c>
      <c r="L291" s="68"/>
      <c r="M291" s="5"/>
      <c r="N291" s="10"/>
    </row>
    <row r="292" spans="1:14" x14ac:dyDescent="0.35">
      <c r="A292" s="53"/>
      <c r="B292" s="12"/>
      <c r="C292" s="17"/>
      <c r="D292" s="82" t="s">
        <v>265</v>
      </c>
      <c r="E292" s="42" t="s">
        <v>269</v>
      </c>
      <c r="F292" s="70">
        <v>1265000</v>
      </c>
      <c r="G292" s="70">
        <v>1179000</v>
      </c>
      <c r="H292" s="70">
        <v>1360000</v>
      </c>
      <c r="I292" s="70">
        <v>2050000</v>
      </c>
      <c r="J292" s="43"/>
      <c r="K292" s="70">
        <v>1360000</v>
      </c>
      <c r="L292" s="68"/>
      <c r="M292" s="5"/>
      <c r="N292" s="10"/>
    </row>
    <row r="293" spans="1:14" x14ac:dyDescent="0.35">
      <c r="A293" s="52" t="s">
        <v>698</v>
      </c>
      <c r="B293" s="52" t="s">
        <v>419</v>
      </c>
      <c r="C293" s="38" t="s">
        <v>787</v>
      </c>
      <c r="D293" s="44"/>
      <c r="E293" s="42" t="s">
        <v>530</v>
      </c>
      <c r="F293" s="51">
        <v>0</v>
      </c>
      <c r="G293" s="51">
        <v>0</v>
      </c>
      <c r="H293" s="51">
        <v>0</v>
      </c>
      <c r="I293" s="51">
        <v>0</v>
      </c>
      <c r="J293" s="51"/>
      <c r="K293" s="51">
        <v>0</v>
      </c>
      <c r="L293" s="60"/>
      <c r="M293" s="57"/>
      <c r="N293" s="10"/>
    </row>
    <row r="294" spans="1:14" ht="24" customHeight="1" x14ac:dyDescent="0.35">
      <c r="A294" s="53" t="s">
        <v>699</v>
      </c>
      <c r="B294" s="53" t="s">
        <v>420</v>
      </c>
      <c r="C294" s="38" t="s">
        <v>421</v>
      </c>
      <c r="D294" s="124"/>
      <c r="E294" s="41" t="s">
        <v>31</v>
      </c>
      <c r="F294" s="83">
        <f>SUM(F295:F296)</f>
        <v>552333</v>
      </c>
      <c r="G294" s="83">
        <f>SUM(G295:G296)</f>
        <v>553472</v>
      </c>
      <c r="H294" s="83">
        <f>SUM(H295:H296)</f>
        <v>554487</v>
      </c>
      <c r="I294" s="83">
        <f>SUM(I295:I296)</f>
        <v>556177</v>
      </c>
      <c r="J294" s="83"/>
      <c r="K294" s="83">
        <f>SUM(K295:K296)</f>
        <v>556177</v>
      </c>
      <c r="L294" s="147"/>
      <c r="M294" s="5"/>
      <c r="N294" s="10"/>
    </row>
    <row r="295" spans="1:14" ht="24" customHeight="1" x14ac:dyDescent="0.35">
      <c r="A295" s="53"/>
      <c r="B295" s="53"/>
      <c r="C295" s="85"/>
      <c r="D295" s="82" t="s">
        <v>399</v>
      </c>
      <c r="E295" s="42" t="s">
        <v>285</v>
      </c>
      <c r="F295" s="70">
        <v>52286</v>
      </c>
      <c r="G295" s="70">
        <v>53425</v>
      </c>
      <c r="H295" s="70">
        <v>54440</v>
      </c>
      <c r="I295" s="70">
        <v>56130</v>
      </c>
      <c r="J295" s="43"/>
      <c r="K295" s="70">
        <v>56130</v>
      </c>
      <c r="L295" s="68"/>
      <c r="M295" s="5"/>
      <c r="N295" s="10"/>
    </row>
    <row r="296" spans="1:14" x14ac:dyDescent="0.35">
      <c r="A296" s="53"/>
      <c r="B296" s="53"/>
      <c r="C296" s="85"/>
      <c r="D296" s="82" t="s">
        <v>422</v>
      </c>
      <c r="E296" s="42" t="s">
        <v>287</v>
      </c>
      <c r="F296" s="70">
        <v>500047</v>
      </c>
      <c r="G296" s="70">
        <v>500047</v>
      </c>
      <c r="H296" s="70">
        <v>500047</v>
      </c>
      <c r="I296" s="70">
        <v>500047</v>
      </c>
      <c r="J296" s="43"/>
      <c r="K296" s="70">
        <v>500047</v>
      </c>
      <c r="L296" s="68"/>
      <c r="M296" s="5"/>
      <c r="N296" s="10"/>
    </row>
    <row r="297" spans="1:14" x14ac:dyDescent="0.35">
      <c r="A297" s="53" t="s">
        <v>700</v>
      </c>
      <c r="B297" s="53" t="s">
        <v>423</v>
      </c>
      <c r="C297" s="61" t="s">
        <v>424</v>
      </c>
      <c r="D297" s="112" t="s">
        <v>261</v>
      </c>
      <c r="E297" s="67" t="s">
        <v>388</v>
      </c>
      <c r="F297" s="70">
        <v>2673000</v>
      </c>
      <c r="G297" s="70">
        <v>2673000</v>
      </c>
      <c r="H297" s="70">
        <v>2673000</v>
      </c>
      <c r="I297" s="43"/>
      <c r="J297" s="43"/>
      <c r="K297" s="43"/>
      <c r="L297" s="68" t="s">
        <v>224</v>
      </c>
      <c r="M297" s="5"/>
      <c r="N297" s="10"/>
    </row>
    <row r="298" spans="1:14" ht="23.25" customHeight="1" x14ac:dyDescent="0.35">
      <c r="A298" s="53" t="s">
        <v>712</v>
      </c>
      <c r="B298" s="53" t="s">
        <v>425</v>
      </c>
      <c r="C298" s="38" t="s">
        <v>426</v>
      </c>
      <c r="D298" s="44"/>
      <c r="E298" s="41" t="s">
        <v>31</v>
      </c>
      <c r="F298" s="83">
        <f>SUM(F299:F300)</f>
        <v>1999531</v>
      </c>
      <c r="G298" s="83">
        <f t="shared" ref="G298:K298" si="43">SUM(G299:G300)</f>
        <v>1886845</v>
      </c>
      <c r="H298" s="83">
        <f t="shared" si="43"/>
        <v>1832417</v>
      </c>
      <c r="I298" s="83">
        <f t="shared" si="43"/>
        <v>1780166</v>
      </c>
      <c r="J298" s="83"/>
      <c r="K298" s="83">
        <f t="shared" si="43"/>
        <v>1780166</v>
      </c>
      <c r="L298" s="147"/>
      <c r="M298" s="5"/>
      <c r="N298" s="10"/>
    </row>
    <row r="299" spans="1:14" x14ac:dyDescent="0.35">
      <c r="A299" s="53"/>
      <c r="B299" s="11"/>
      <c r="C299" s="45"/>
      <c r="D299" s="112" t="s">
        <v>175</v>
      </c>
      <c r="E299" s="42" t="s">
        <v>276</v>
      </c>
      <c r="F299" s="70">
        <v>1971701</v>
      </c>
      <c r="G299" s="70">
        <v>1886845</v>
      </c>
      <c r="H299" s="70">
        <v>1832417</v>
      </c>
      <c r="I299" s="70">
        <v>1780166</v>
      </c>
      <c r="J299" s="43" t="s">
        <v>780</v>
      </c>
      <c r="K299" s="70">
        <v>1780166</v>
      </c>
      <c r="L299" s="68"/>
      <c r="M299" s="5"/>
      <c r="N299" s="10"/>
    </row>
    <row r="300" spans="1:14" ht="23.5" customHeight="1" x14ac:dyDescent="0.35">
      <c r="A300" s="133"/>
      <c r="B300" s="46"/>
      <c r="C300" s="36"/>
      <c r="D300" s="54" t="s">
        <v>265</v>
      </c>
      <c r="E300" s="42" t="s">
        <v>273</v>
      </c>
      <c r="F300" s="70">
        <v>27830</v>
      </c>
      <c r="G300" s="43"/>
      <c r="H300" s="43"/>
      <c r="I300" s="43"/>
      <c r="J300" s="43"/>
      <c r="K300" s="43"/>
      <c r="L300" s="68" t="s">
        <v>119</v>
      </c>
    </row>
    <row r="301" spans="1:14" ht="43" customHeight="1" x14ac:dyDescent="0.35">
      <c r="A301" s="53"/>
      <c r="B301" s="12"/>
      <c r="C301" s="45"/>
      <c r="D301" s="82" t="s">
        <v>272</v>
      </c>
      <c r="E301" s="42" t="s">
        <v>781</v>
      </c>
      <c r="F301" s="70">
        <v>27830</v>
      </c>
      <c r="G301" s="43"/>
      <c r="H301" s="43"/>
      <c r="I301" s="43"/>
      <c r="J301" s="43"/>
      <c r="K301" s="43"/>
      <c r="L301" s="68" t="s">
        <v>119</v>
      </c>
      <c r="M301" s="5"/>
      <c r="N301" s="10"/>
    </row>
    <row r="302" spans="1:14" ht="16.5" customHeight="1" x14ac:dyDescent="0.35">
      <c r="A302" s="164" t="s">
        <v>19</v>
      </c>
      <c r="B302" s="165"/>
      <c r="C302" s="165"/>
      <c r="D302" s="165"/>
      <c r="E302" s="166"/>
      <c r="F302" s="62">
        <f>SUM(F304:F305)</f>
        <v>3192100</v>
      </c>
      <c r="G302" s="62">
        <f t="shared" ref="G302:K302" si="44">SUM(G304:G305)</f>
        <v>1523207</v>
      </c>
      <c r="H302" s="62">
        <f t="shared" si="44"/>
        <v>1318409</v>
      </c>
      <c r="I302" s="62">
        <f t="shared" si="44"/>
        <v>1318409</v>
      </c>
      <c r="J302" s="62"/>
      <c r="K302" s="62">
        <f t="shared" si="44"/>
        <v>1318409</v>
      </c>
      <c r="L302" s="156"/>
      <c r="M302" s="5"/>
      <c r="N302" s="10"/>
    </row>
    <row r="303" spans="1:14" ht="24" customHeight="1" x14ac:dyDescent="0.35">
      <c r="A303" s="53" t="s">
        <v>719</v>
      </c>
      <c r="B303" s="53" t="s">
        <v>257</v>
      </c>
      <c r="C303" s="38" t="s">
        <v>441</v>
      </c>
      <c r="D303" s="69"/>
      <c r="E303" s="78" t="s">
        <v>31</v>
      </c>
      <c r="F303" s="83">
        <f>SUM(F304:F305)</f>
        <v>3192100</v>
      </c>
      <c r="G303" s="83">
        <f t="shared" ref="G303:K303" si="45">SUM(G304:G305)</f>
        <v>1523207</v>
      </c>
      <c r="H303" s="83">
        <f t="shared" si="45"/>
        <v>1318409</v>
      </c>
      <c r="I303" s="83">
        <f t="shared" si="45"/>
        <v>1318409</v>
      </c>
      <c r="J303" s="83"/>
      <c r="K303" s="83">
        <f t="shared" si="45"/>
        <v>1318409</v>
      </c>
      <c r="L303" s="147"/>
      <c r="M303" s="5"/>
      <c r="N303" s="10"/>
    </row>
    <row r="304" spans="1:14" x14ac:dyDescent="0.35">
      <c r="A304" s="53"/>
      <c r="B304" s="12"/>
      <c r="C304" s="17"/>
      <c r="D304" s="82" t="s">
        <v>258</v>
      </c>
      <c r="E304" s="67" t="s">
        <v>705</v>
      </c>
      <c r="F304" s="144">
        <v>2605806</v>
      </c>
      <c r="G304" s="144">
        <v>1471672</v>
      </c>
      <c r="H304" s="144">
        <v>1266874</v>
      </c>
      <c r="I304" s="144">
        <v>1266874</v>
      </c>
      <c r="J304" s="120"/>
      <c r="K304" s="144">
        <v>1266874</v>
      </c>
      <c r="L304" s="157"/>
      <c r="M304" s="5"/>
      <c r="N304" s="10"/>
    </row>
    <row r="305" spans="1:14" ht="14.25" customHeight="1" x14ac:dyDescent="0.35">
      <c r="A305" s="53"/>
      <c r="B305" s="12"/>
      <c r="C305" s="17"/>
      <c r="D305" s="82" t="s">
        <v>259</v>
      </c>
      <c r="E305" s="67" t="s">
        <v>706</v>
      </c>
      <c r="F305" s="144">
        <v>586294</v>
      </c>
      <c r="G305" s="144">
        <v>51535</v>
      </c>
      <c r="H305" s="144">
        <v>51535</v>
      </c>
      <c r="I305" s="144">
        <v>51535</v>
      </c>
      <c r="J305" s="120"/>
      <c r="K305" s="144">
        <v>51535</v>
      </c>
      <c r="L305" s="157"/>
      <c r="M305" s="5"/>
      <c r="N305" s="10"/>
    </row>
    <row r="306" spans="1:14" x14ac:dyDescent="0.35">
      <c r="A306" s="164" t="s">
        <v>436</v>
      </c>
      <c r="B306" s="165"/>
      <c r="C306" s="165"/>
      <c r="D306" s="165"/>
      <c r="E306" s="166"/>
      <c r="F306" s="62">
        <f>SUM(F307:F308)</f>
        <v>85197502</v>
      </c>
      <c r="G306" s="62">
        <f t="shared" ref="G306:K306" si="46">SUM(G307:G308)</f>
        <v>168904</v>
      </c>
      <c r="H306" s="62">
        <f t="shared" si="46"/>
        <v>478621</v>
      </c>
      <c r="I306" s="62">
        <f t="shared" si="46"/>
        <v>478621</v>
      </c>
      <c r="J306" s="62"/>
      <c r="K306" s="62">
        <f t="shared" si="46"/>
        <v>478621</v>
      </c>
      <c r="L306" s="156"/>
      <c r="M306" s="5"/>
      <c r="N306" s="10"/>
    </row>
    <row r="307" spans="1:14" x14ac:dyDescent="0.35">
      <c r="A307" s="53" t="s">
        <v>726</v>
      </c>
      <c r="B307" s="53" t="s">
        <v>437</v>
      </c>
      <c r="C307" s="38" t="s">
        <v>438</v>
      </c>
      <c r="D307" s="69"/>
      <c r="E307" s="55" t="s">
        <v>453</v>
      </c>
      <c r="F307" s="49">
        <v>85000000</v>
      </c>
      <c r="G307" s="49"/>
      <c r="H307" s="49"/>
      <c r="I307" s="49"/>
      <c r="J307" s="70"/>
      <c r="K307" s="70"/>
      <c r="L307" s="68" t="s">
        <v>119</v>
      </c>
      <c r="M307" s="5"/>
      <c r="N307" s="10"/>
    </row>
    <row r="308" spans="1:14" ht="23.25" customHeight="1" x14ac:dyDescent="0.35">
      <c r="A308" s="53" t="s">
        <v>765</v>
      </c>
      <c r="B308" s="53" t="s">
        <v>439</v>
      </c>
      <c r="C308" s="38" t="s">
        <v>440</v>
      </c>
      <c r="D308" s="47" t="s">
        <v>237</v>
      </c>
      <c r="E308" s="67" t="s">
        <v>707</v>
      </c>
      <c r="F308" s="49">
        <v>197502</v>
      </c>
      <c r="G308" s="49">
        <v>168904</v>
      </c>
      <c r="H308" s="49">
        <v>478621</v>
      </c>
      <c r="I308" s="49">
        <v>478621</v>
      </c>
      <c r="J308" s="70"/>
      <c r="K308" s="70">
        <v>478621</v>
      </c>
      <c r="L308" s="155"/>
      <c r="M308" s="5"/>
      <c r="N308" s="10"/>
    </row>
    <row r="309" spans="1:14" x14ac:dyDescent="0.35">
      <c r="A309" s="164" t="s">
        <v>721</v>
      </c>
      <c r="B309" s="165"/>
      <c r="C309" s="165"/>
      <c r="D309" s="165"/>
      <c r="E309" s="166"/>
      <c r="F309" s="62">
        <f>F310+F313+F316+F319+F322+F325</f>
        <v>83562612.011241019</v>
      </c>
      <c r="G309" s="62">
        <f t="shared" ref="G309:K309" si="47">G310+G313+G316+G319+G322+G325</f>
        <v>88649287.011241019</v>
      </c>
      <c r="H309" s="62">
        <f t="shared" si="47"/>
        <v>89973226.011241019</v>
      </c>
      <c r="I309" s="62">
        <f t="shared" si="47"/>
        <v>90141193.011241019</v>
      </c>
      <c r="J309" s="62"/>
      <c r="K309" s="62">
        <f t="shared" si="47"/>
        <v>90141193</v>
      </c>
      <c r="L309" s="156"/>
      <c r="M309" s="5"/>
      <c r="N309" s="10"/>
    </row>
    <row r="310" spans="1:14" x14ac:dyDescent="0.35">
      <c r="A310" s="53" t="s">
        <v>766</v>
      </c>
      <c r="B310" s="53" t="s">
        <v>230</v>
      </c>
      <c r="C310" s="38" t="s">
        <v>487</v>
      </c>
      <c r="D310" s="69"/>
      <c r="E310" s="39" t="s">
        <v>31</v>
      </c>
      <c r="F310" s="83">
        <f>F311+F312</f>
        <v>75000000</v>
      </c>
      <c r="G310" s="83">
        <f t="shared" ref="G310:K310" si="48">G311+G312</f>
        <v>75000000</v>
      </c>
      <c r="H310" s="83">
        <f t="shared" si="48"/>
        <v>75000000</v>
      </c>
      <c r="I310" s="83">
        <f t="shared" si="48"/>
        <v>75000000</v>
      </c>
      <c r="J310" s="83"/>
      <c r="K310" s="83">
        <f t="shared" si="48"/>
        <v>75000000</v>
      </c>
      <c r="L310" s="155"/>
      <c r="M310" s="5"/>
      <c r="N310" s="10"/>
    </row>
    <row r="311" spans="1:14" x14ac:dyDescent="0.35">
      <c r="A311" s="53"/>
      <c r="B311" s="12"/>
      <c r="C311" s="16"/>
      <c r="D311" s="82" t="s">
        <v>234</v>
      </c>
      <c r="E311" s="121" t="s">
        <v>235</v>
      </c>
      <c r="F311" s="49">
        <v>74250000</v>
      </c>
      <c r="G311" s="49">
        <v>74250000</v>
      </c>
      <c r="H311" s="49">
        <v>74250000</v>
      </c>
      <c r="I311" s="49">
        <v>74250000</v>
      </c>
      <c r="J311" s="49"/>
      <c r="K311" s="49">
        <v>74250000</v>
      </c>
      <c r="L311" s="66"/>
      <c r="M311" s="5"/>
      <c r="N311" s="10"/>
    </row>
    <row r="312" spans="1:14" x14ac:dyDescent="0.35">
      <c r="A312" s="53"/>
      <c r="B312" s="12"/>
      <c r="C312" s="16"/>
      <c r="D312" s="82" t="s">
        <v>42</v>
      </c>
      <c r="E312" s="121" t="s">
        <v>41</v>
      </c>
      <c r="F312" s="72">
        <v>750000</v>
      </c>
      <c r="G312" s="72">
        <v>750000</v>
      </c>
      <c r="H312" s="72">
        <v>750000</v>
      </c>
      <c r="I312" s="72">
        <v>750000</v>
      </c>
      <c r="J312" s="70"/>
      <c r="K312" s="81">
        <v>750000</v>
      </c>
      <c r="L312" s="68"/>
      <c r="M312" s="5"/>
      <c r="N312" s="10"/>
    </row>
    <row r="313" spans="1:14" ht="23.15" customHeight="1" x14ac:dyDescent="0.35">
      <c r="A313" s="53" t="s">
        <v>767</v>
      </c>
      <c r="B313" s="53" t="s">
        <v>231</v>
      </c>
      <c r="C313" s="61" t="s">
        <v>488</v>
      </c>
      <c r="D313" s="69"/>
      <c r="E313" s="39" t="s">
        <v>31</v>
      </c>
      <c r="F313" s="83">
        <f>SUM(F314:F315)</f>
        <v>5073661</v>
      </c>
      <c r="G313" s="83">
        <f t="shared" ref="G313:K313" si="49">SUM(G314:G315)</f>
        <v>6497608</v>
      </c>
      <c r="H313" s="83">
        <f t="shared" si="49"/>
        <v>7152138</v>
      </c>
      <c r="I313" s="83">
        <f t="shared" si="49"/>
        <v>7429813</v>
      </c>
      <c r="J313" s="83"/>
      <c r="K313" s="83">
        <f t="shared" si="49"/>
        <v>7429813</v>
      </c>
      <c r="L313" s="147"/>
      <c r="M313" s="5"/>
      <c r="N313" s="10"/>
    </row>
    <row r="314" spans="1:14" ht="14.5" customHeight="1" x14ac:dyDescent="0.35">
      <c r="A314" s="53"/>
      <c r="B314" s="53"/>
      <c r="C314" s="61"/>
      <c r="D314" s="82" t="s">
        <v>61</v>
      </c>
      <c r="E314" s="55" t="s">
        <v>232</v>
      </c>
      <c r="F314" s="49">
        <v>4418379</v>
      </c>
      <c r="G314" s="49">
        <v>5813492</v>
      </c>
      <c r="H314" s="49">
        <v>6442366</v>
      </c>
      <c r="I314" s="49">
        <v>6696618</v>
      </c>
      <c r="J314" s="70"/>
      <c r="K314" s="70">
        <v>6696618</v>
      </c>
      <c r="L314" s="155"/>
      <c r="M314" s="5"/>
      <c r="N314" s="10"/>
    </row>
    <row r="315" spans="1:14" ht="16" customHeight="1" x14ac:dyDescent="0.35">
      <c r="A315" s="53"/>
      <c r="B315" s="53"/>
      <c r="C315" s="61"/>
      <c r="D315" s="82" t="s">
        <v>42</v>
      </c>
      <c r="E315" s="121" t="s">
        <v>41</v>
      </c>
      <c r="F315" s="72">
        <v>655282</v>
      </c>
      <c r="G315" s="72">
        <v>684116</v>
      </c>
      <c r="H315" s="72">
        <v>709772</v>
      </c>
      <c r="I315" s="72">
        <v>733195</v>
      </c>
      <c r="J315" s="70"/>
      <c r="K315" s="81">
        <v>733195</v>
      </c>
      <c r="L315" s="155"/>
      <c r="M315" s="5"/>
      <c r="N315" s="10"/>
    </row>
    <row r="316" spans="1:14" ht="25.5" customHeight="1" x14ac:dyDescent="0.35">
      <c r="A316" s="53" t="s">
        <v>768</v>
      </c>
      <c r="B316" s="53" t="s">
        <v>233</v>
      </c>
      <c r="C316" s="61" t="s">
        <v>489</v>
      </c>
      <c r="D316" s="69"/>
      <c r="E316" s="39" t="s">
        <v>31</v>
      </c>
      <c r="F316" s="83">
        <f>SUM(F317:F318)</f>
        <v>899298</v>
      </c>
      <c r="G316" s="83">
        <f t="shared" ref="G316:K316" si="50">SUM(G317:G318)</f>
        <v>1401260</v>
      </c>
      <c r="H316" s="83">
        <f t="shared" si="50"/>
        <v>1610293</v>
      </c>
      <c r="I316" s="83">
        <f t="shared" si="50"/>
        <v>1714004</v>
      </c>
      <c r="J316" s="83"/>
      <c r="K316" s="83">
        <f t="shared" si="50"/>
        <v>1714004</v>
      </c>
      <c r="L316" s="147"/>
      <c r="M316" s="5"/>
      <c r="N316" s="10"/>
    </row>
    <row r="317" spans="1:14" x14ac:dyDescent="0.35">
      <c r="A317" s="53"/>
      <c r="B317" s="12"/>
      <c r="C317" s="17"/>
      <c r="D317" s="82" t="s">
        <v>234</v>
      </c>
      <c r="E317" s="55" t="s">
        <v>235</v>
      </c>
      <c r="F317" s="49">
        <v>650000</v>
      </c>
      <c r="G317" s="49">
        <v>1150000</v>
      </c>
      <c r="H317" s="49">
        <v>1350000</v>
      </c>
      <c r="I317" s="49">
        <v>1450000</v>
      </c>
      <c r="J317" s="70"/>
      <c r="K317" s="70">
        <v>1450000</v>
      </c>
      <c r="L317" s="155"/>
      <c r="M317" s="5"/>
      <c r="N317" s="10"/>
    </row>
    <row r="318" spans="1:14" x14ac:dyDescent="0.35">
      <c r="A318" s="53"/>
      <c r="B318" s="12"/>
      <c r="C318" s="17"/>
      <c r="D318" s="82" t="s">
        <v>42</v>
      </c>
      <c r="E318" s="77" t="s">
        <v>41</v>
      </c>
      <c r="F318" s="72">
        <v>249298</v>
      </c>
      <c r="G318" s="72">
        <v>251260</v>
      </c>
      <c r="H318" s="72">
        <v>260293</v>
      </c>
      <c r="I318" s="72">
        <v>264004</v>
      </c>
      <c r="J318" s="70"/>
      <c r="K318" s="81">
        <v>264004</v>
      </c>
      <c r="L318" s="155"/>
      <c r="M318" s="5"/>
      <c r="N318" s="10"/>
    </row>
    <row r="319" spans="1:14" ht="35.15" customHeight="1" x14ac:dyDescent="0.35">
      <c r="A319" s="53" t="s">
        <v>769</v>
      </c>
      <c r="B319" s="53" t="s">
        <v>236</v>
      </c>
      <c r="C319" s="61" t="s">
        <v>490</v>
      </c>
      <c r="D319" s="39"/>
      <c r="E319" s="39" t="s">
        <v>31</v>
      </c>
      <c r="F319" s="83">
        <f>SUM(F320:F321)</f>
        <v>1502502.0112410162</v>
      </c>
      <c r="G319" s="83">
        <f t="shared" ref="G319:K319" si="51">SUM(G320:G321)</f>
        <v>1511041.0112410162</v>
      </c>
      <c r="H319" s="83">
        <f t="shared" si="51"/>
        <v>3518639.011241016</v>
      </c>
      <c r="I319" s="83">
        <f t="shared" si="51"/>
        <v>3525575.011241016</v>
      </c>
      <c r="J319" s="83"/>
      <c r="K319" s="83">
        <f t="shared" si="51"/>
        <v>3525575</v>
      </c>
      <c r="L319" s="155"/>
      <c r="M319" s="5"/>
      <c r="N319" s="10"/>
    </row>
    <row r="320" spans="1:14" ht="17.5" customHeight="1" x14ac:dyDescent="0.35">
      <c r="A320" s="53"/>
      <c r="B320" s="53"/>
      <c r="C320" s="61"/>
      <c r="D320" s="47" t="s">
        <v>240</v>
      </c>
      <c r="E320" s="67" t="s">
        <v>241</v>
      </c>
      <c r="F320" s="49">
        <v>1308448.0112410162</v>
      </c>
      <c r="G320" s="49">
        <v>1308448.0112410162</v>
      </c>
      <c r="H320" s="49">
        <v>3308448.011241016</v>
      </c>
      <c r="I320" s="49">
        <v>3308448.011241016</v>
      </c>
      <c r="J320" s="70"/>
      <c r="K320" s="70">
        <v>3308448</v>
      </c>
      <c r="L320" s="155"/>
      <c r="M320" s="5"/>
      <c r="N320" s="10"/>
    </row>
    <row r="321" spans="1:15" ht="17.149999999999999" customHeight="1" x14ac:dyDescent="0.35">
      <c r="A321" s="53"/>
      <c r="B321" s="53"/>
      <c r="C321" s="61"/>
      <c r="D321" s="82" t="s">
        <v>42</v>
      </c>
      <c r="E321" s="121" t="s">
        <v>41</v>
      </c>
      <c r="F321" s="72">
        <v>194054</v>
      </c>
      <c r="G321" s="72">
        <v>202593</v>
      </c>
      <c r="H321" s="72">
        <v>210191</v>
      </c>
      <c r="I321" s="72">
        <v>217127</v>
      </c>
      <c r="J321" s="70"/>
      <c r="K321" s="81">
        <v>217127</v>
      </c>
      <c r="L321" s="155"/>
      <c r="M321" s="5"/>
      <c r="N321" s="10"/>
    </row>
    <row r="322" spans="1:15" x14ac:dyDescent="0.35">
      <c r="A322" s="53" t="s">
        <v>770</v>
      </c>
      <c r="B322" s="53" t="s">
        <v>238</v>
      </c>
      <c r="C322" s="61" t="s">
        <v>491</v>
      </c>
      <c r="D322" s="69"/>
      <c r="E322" s="39" t="s">
        <v>31</v>
      </c>
      <c r="F322" s="83">
        <f>SUM(F323:F324)</f>
        <v>747151</v>
      </c>
      <c r="G322" s="83">
        <f t="shared" ref="G322:K322" si="52">SUM(G323:G324)</f>
        <v>1265398</v>
      </c>
      <c r="H322" s="83">
        <f t="shared" si="52"/>
        <v>2381656</v>
      </c>
      <c r="I322" s="83">
        <f t="shared" si="52"/>
        <v>2385105</v>
      </c>
      <c r="J322" s="83"/>
      <c r="K322" s="83">
        <f t="shared" si="52"/>
        <v>2385105</v>
      </c>
      <c r="L322" s="147"/>
      <c r="M322" s="5"/>
      <c r="N322" s="10"/>
    </row>
    <row r="323" spans="1:15" x14ac:dyDescent="0.35">
      <c r="A323" s="53"/>
      <c r="B323" s="12"/>
      <c r="C323" s="17"/>
      <c r="D323" s="82" t="s">
        <v>240</v>
      </c>
      <c r="E323" s="67" t="s">
        <v>241</v>
      </c>
      <c r="F323" s="49">
        <v>450653</v>
      </c>
      <c r="G323" s="49">
        <v>1064653</v>
      </c>
      <c r="H323" s="49">
        <v>2277133</v>
      </c>
      <c r="I323" s="49">
        <v>2277133</v>
      </c>
      <c r="J323" s="70"/>
      <c r="K323" s="70">
        <v>2277133</v>
      </c>
      <c r="L323" s="155"/>
      <c r="M323" s="5"/>
      <c r="N323" s="10"/>
    </row>
    <row r="324" spans="1:15" x14ac:dyDescent="0.35">
      <c r="A324" s="53"/>
      <c r="B324" s="12"/>
      <c r="C324" s="17"/>
      <c r="D324" s="82" t="s">
        <v>42</v>
      </c>
      <c r="E324" s="121" t="s">
        <v>41</v>
      </c>
      <c r="F324" s="72">
        <v>296498</v>
      </c>
      <c r="G324" s="72">
        <v>200745</v>
      </c>
      <c r="H324" s="72">
        <v>104523</v>
      </c>
      <c r="I324" s="72">
        <v>107972</v>
      </c>
      <c r="J324" s="70"/>
      <c r="K324" s="81">
        <v>107972</v>
      </c>
      <c r="L324" s="155"/>
      <c r="M324" s="5"/>
      <c r="N324" s="10"/>
    </row>
    <row r="325" spans="1:15" ht="23.15" customHeight="1" x14ac:dyDescent="0.35">
      <c r="A325" s="53" t="s">
        <v>771</v>
      </c>
      <c r="B325" s="53" t="s">
        <v>242</v>
      </c>
      <c r="C325" s="38" t="s">
        <v>492</v>
      </c>
      <c r="D325" s="47" t="s">
        <v>239</v>
      </c>
      <c r="E325" s="67" t="s">
        <v>493</v>
      </c>
      <c r="F325" s="49">
        <v>340000</v>
      </c>
      <c r="G325" s="49">
        <v>2973980</v>
      </c>
      <c r="H325" s="49">
        <v>310500</v>
      </c>
      <c r="I325" s="49">
        <v>86696</v>
      </c>
      <c r="J325" s="70"/>
      <c r="K325" s="70">
        <v>86696</v>
      </c>
      <c r="L325" s="155"/>
      <c r="M325" s="5"/>
      <c r="N325" s="10"/>
    </row>
    <row r="326" spans="1:15" x14ac:dyDescent="0.35">
      <c r="A326" s="164" t="s">
        <v>20</v>
      </c>
      <c r="B326" s="165"/>
      <c r="C326" s="165"/>
      <c r="D326" s="165"/>
      <c r="E326" s="166"/>
      <c r="F326" s="62">
        <f>F327+F330+F337</f>
        <v>30139636</v>
      </c>
      <c r="G326" s="62">
        <f t="shared" ref="G326:K326" si="53">G327+G330+G337</f>
        <v>41090551</v>
      </c>
      <c r="H326" s="62">
        <f t="shared" si="53"/>
        <v>54863600</v>
      </c>
      <c r="I326" s="62">
        <f t="shared" si="53"/>
        <v>69381517</v>
      </c>
      <c r="J326" s="62"/>
      <c r="K326" s="62">
        <f t="shared" si="53"/>
        <v>69381517</v>
      </c>
      <c r="L326" s="156"/>
      <c r="M326" s="5"/>
      <c r="N326" s="25"/>
      <c r="O326" s="25"/>
    </row>
    <row r="327" spans="1:15" x14ac:dyDescent="0.35">
      <c r="A327" s="53" t="s">
        <v>772</v>
      </c>
      <c r="B327" s="53" t="s">
        <v>243</v>
      </c>
      <c r="C327" s="61" t="s">
        <v>462</v>
      </c>
      <c r="D327" s="44"/>
      <c r="E327" s="39" t="s">
        <v>31</v>
      </c>
      <c r="F327" s="83">
        <f>SUM(F328:F329)</f>
        <v>1380489</v>
      </c>
      <c r="G327" s="83">
        <f t="shared" ref="G327:H327" si="54">SUM(G328:G329)</f>
        <v>1380489</v>
      </c>
      <c r="H327" s="83">
        <f t="shared" si="54"/>
        <v>1380489</v>
      </c>
      <c r="I327" s="83">
        <f t="shared" ref="I327" si="55">SUM(I328:I329)</f>
        <v>1380489</v>
      </c>
      <c r="J327" s="83"/>
      <c r="K327" s="83">
        <f t="shared" ref="K327" si="56">SUM(K328:K329)</f>
        <v>1380489</v>
      </c>
      <c r="L327" s="147"/>
      <c r="M327" s="5"/>
      <c r="N327" s="10"/>
    </row>
    <row r="328" spans="1:15" x14ac:dyDescent="0.35">
      <c r="A328" s="53"/>
      <c r="B328" s="11"/>
      <c r="C328" s="13"/>
      <c r="D328" s="82" t="s">
        <v>245</v>
      </c>
      <c r="E328" s="67" t="s">
        <v>249</v>
      </c>
      <c r="F328" s="50">
        <v>96400</v>
      </c>
      <c r="G328" s="50">
        <v>96400</v>
      </c>
      <c r="H328" s="50">
        <v>96400</v>
      </c>
      <c r="I328" s="50">
        <v>96400</v>
      </c>
      <c r="J328" s="137"/>
      <c r="K328" s="70">
        <v>96400</v>
      </c>
      <c r="L328" s="157"/>
      <c r="M328" s="5"/>
      <c r="N328" s="10"/>
      <c r="O328" s="26"/>
    </row>
    <row r="329" spans="1:15" x14ac:dyDescent="0.35">
      <c r="A329" s="53"/>
      <c r="B329" s="11"/>
      <c r="C329" s="17"/>
      <c r="D329" s="82" t="s">
        <v>166</v>
      </c>
      <c r="E329" s="67" t="s">
        <v>256</v>
      </c>
      <c r="F329" s="50">
        <v>1284089</v>
      </c>
      <c r="G329" s="50">
        <v>1284089</v>
      </c>
      <c r="H329" s="50">
        <v>1284089</v>
      </c>
      <c r="I329" s="50">
        <v>1284089</v>
      </c>
      <c r="J329" s="137"/>
      <c r="K329" s="50">
        <v>1284089</v>
      </c>
      <c r="L329" s="157"/>
      <c r="M329" s="5"/>
      <c r="N329" s="10"/>
    </row>
    <row r="330" spans="1:15" x14ac:dyDescent="0.35">
      <c r="A330" s="53" t="s">
        <v>773</v>
      </c>
      <c r="B330" s="53" t="s">
        <v>250</v>
      </c>
      <c r="C330" s="61" t="s">
        <v>463</v>
      </c>
      <c r="D330" s="119"/>
      <c r="E330" s="39" t="s">
        <v>31</v>
      </c>
      <c r="F330" s="83">
        <f>SUM(F331:F336)</f>
        <v>7179056</v>
      </c>
      <c r="G330" s="83">
        <f t="shared" ref="G330:K330" si="57">SUM(G331:G336)</f>
        <v>6744056</v>
      </c>
      <c r="H330" s="83">
        <f t="shared" si="57"/>
        <v>7384056</v>
      </c>
      <c r="I330" s="83">
        <f t="shared" si="57"/>
        <v>7244056</v>
      </c>
      <c r="J330" s="83"/>
      <c r="K330" s="83">
        <f t="shared" si="57"/>
        <v>7244056</v>
      </c>
      <c r="L330" s="147"/>
      <c r="M330" s="5"/>
      <c r="N330" s="10"/>
    </row>
    <row r="331" spans="1:15" x14ac:dyDescent="0.35">
      <c r="A331" s="53"/>
      <c r="B331" s="11"/>
      <c r="C331" s="17"/>
      <c r="D331" s="82" t="s">
        <v>247</v>
      </c>
      <c r="E331" s="42" t="s">
        <v>248</v>
      </c>
      <c r="F331" s="84">
        <v>445000</v>
      </c>
      <c r="G331" s="84">
        <v>445000</v>
      </c>
      <c r="H331" s="84">
        <v>445000</v>
      </c>
      <c r="I331" s="84">
        <v>445000</v>
      </c>
      <c r="J331" s="133"/>
      <c r="K331" s="70">
        <v>445000</v>
      </c>
      <c r="L331" s="157"/>
      <c r="M331" s="5"/>
      <c r="N331" s="10"/>
    </row>
    <row r="332" spans="1:15" x14ac:dyDescent="0.35">
      <c r="A332" s="53"/>
      <c r="B332" s="11"/>
      <c r="C332" s="13"/>
      <c r="D332" s="82" t="s">
        <v>52</v>
      </c>
      <c r="E332" s="42" t="s">
        <v>244</v>
      </c>
      <c r="F332" s="84">
        <v>884495</v>
      </c>
      <c r="G332" s="84">
        <v>679495</v>
      </c>
      <c r="H332" s="84">
        <v>679495</v>
      </c>
      <c r="I332" s="84">
        <v>679495</v>
      </c>
      <c r="J332" s="133"/>
      <c r="K332" s="70">
        <v>679495</v>
      </c>
      <c r="L332" s="157"/>
      <c r="M332" s="5"/>
      <c r="N332" s="10"/>
    </row>
    <row r="333" spans="1:15" x14ac:dyDescent="0.35">
      <c r="A333" s="53"/>
      <c r="B333" s="11"/>
      <c r="C333" s="13"/>
      <c r="D333" s="82" t="s">
        <v>245</v>
      </c>
      <c r="E333" s="42" t="s">
        <v>249</v>
      </c>
      <c r="F333" s="84">
        <v>150000</v>
      </c>
      <c r="G333" s="84">
        <v>150000</v>
      </c>
      <c r="H333" s="84">
        <v>150000</v>
      </c>
      <c r="I333" s="84">
        <v>150000</v>
      </c>
      <c r="J333" s="133"/>
      <c r="K333" s="70">
        <v>150000</v>
      </c>
      <c r="L333" s="157"/>
      <c r="M333" s="5"/>
      <c r="N333" s="10"/>
    </row>
    <row r="334" spans="1:15" ht="24.5" customHeight="1" x14ac:dyDescent="0.35">
      <c r="A334" s="53"/>
      <c r="B334" s="11"/>
      <c r="C334" s="17"/>
      <c r="D334" s="82" t="s">
        <v>197</v>
      </c>
      <c r="E334" s="42" t="s">
        <v>464</v>
      </c>
      <c r="F334" s="84">
        <v>230000</v>
      </c>
      <c r="G334" s="84"/>
      <c r="H334" s="84"/>
      <c r="I334" s="84"/>
      <c r="J334" s="133"/>
      <c r="K334" s="70"/>
      <c r="L334" s="157"/>
      <c r="M334" s="5"/>
      <c r="N334" s="10"/>
    </row>
    <row r="335" spans="1:15" x14ac:dyDescent="0.35">
      <c r="A335" s="53"/>
      <c r="B335" s="11"/>
      <c r="C335" s="17"/>
      <c r="D335" s="82" t="s">
        <v>51</v>
      </c>
      <c r="E335" s="42" t="s">
        <v>255</v>
      </c>
      <c r="F335" s="49">
        <v>5169561</v>
      </c>
      <c r="G335" s="49">
        <v>5169561</v>
      </c>
      <c r="H335" s="49">
        <v>5809561</v>
      </c>
      <c r="I335" s="49">
        <v>5669561</v>
      </c>
      <c r="J335" s="70"/>
      <c r="K335" s="161">
        <v>5669561</v>
      </c>
      <c r="L335" s="157"/>
      <c r="M335" s="5"/>
      <c r="N335" s="10"/>
    </row>
    <row r="336" spans="1:15" x14ac:dyDescent="0.35">
      <c r="A336" s="53"/>
      <c r="B336" s="11"/>
      <c r="C336" s="17"/>
      <c r="D336" s="82" t="s">
        <v>465</v>
      </c>
      <c r="E336" s="42" t="s">
        <v>466</v>
      </c>
      <c r="F336" s="84">
        <v>300000</v>
      </c>
      <c r="G336" s="84">
        <v>300000</v>
      </c>
      <c r="H336" s="84">
        <v>300000</v>
      </c>
      <c r="I336" s="84">
        <v>300000</v>
      </c>
      <c r="J336" s="133"/>
      <c r="K336" s="70">
        <v>300000</v>
      </c>
      <c r="L336" s="157"/>
      <c r="M336" s="5"/>
      <c r="N336" s="10"/>
    </row>
    <row r="337" spans="1:14" x14ac:dyDescent="0.35">
      <c r="A337" s="53" t="s">
        <v>774</v>
      </c>
      <c r="B337" s="53" t="s">
        <v>253</v>
      </c>
      <c r="C337" s="38" t="s">
        <v>467</v>
      </c>
      <c r="D337" s="122"/>
      <c r="E337" s="39" t="s">
        <v>31</v>
      </c>
      <c r="F337" s="83">
        <f>SUM(F338:F344)</f>
        <v>21580091</v>
      </c>
      <c r="G337" s="83">
        <f t="shared" ref="G337:K337" si="58">SUM(G338:G344)</f>
        <v>32966006</v>
      </c>
      <c r="H337" s="83">
        <f t="shared" si="58"/>
        <v>46099055</v>
      </c>
      <c r="I337" s="83">
        <f t="shared" si="58"/>
        <v>60756972</v>
      </c>
      <c r="J337" s="83"/>
      <c r="K337" s="83">
        <f t="shared" si="58"/>
        <v>60756972</v>
      </c>
      <c r="L337" s="147"/>
      <c r="M337" s="5"/>
      <c r="N337" s="10"/>
    </row>
    <row r="338" spans="1:14" x14ac:dyDescent="0.35">
      <c r="A338" s="53"/>
      <c r="B338" s="11"/>
      <c r="C338" s="13"/>
      <c r="D338" s="82" t="s">
        <v>251</v>
      </c>
      <c r="E338" s="67" t="s">
        <v>252</v>
      </c>
      <c r="F338" s="84">
        <v>30263</v>
      </c>
      <c r="G338" s="84">
        <v>63555</v>
      </c>
      <c r="H338" s="84">
        <v>100188</v>
      </c>
      <c r="I338" s="84">
        <v>140489</v>
      </c>
      <c r="J338" s="136"/>
      <c r="K338" s="136">
        <v>140489</v>
      </c>
      <c r="L338" s="157"/>
      <c r="M338" s="5"/>
      <c r="N338" s="10"/>
    </row>
    <row r="339" spans="1:14" x14ac:dyDescent="0.35">
      <c r="A339" s="53"/>
      <c r="B339" s="11"/>
      <c r="C339" s="13"/>
      <c r="D339" s="82" t="s">
        <v>247</v>
      </c>
      <c r="E339" s="77" t="s">
        <v>248</v>
      </c>
      <c r="F339" s="84">
        <v>4884344</v>
      </c>
      <c r="G339" s="84">
        <v>10257121</v>
      </c>
      <c r="H339" s="84">
        <v>16167176</v>
      </c>
      <c r="I339" s="136">
        <v>22668237</v>
      </c>
      <c r="J339" s="136"/>
      <c r="K339" s="136">
        <v>22668237</v>
      </c>
      <c r="L339" s="157"/>
      <c r="M339" s="5"/>
      <c r="N339" s="10"/>
    </row>
    <row r="340" spans="1:14" x14ac:dyDescent="0.35">
      <c r="A340" s="53"/>
      <c r="B340" s="11"/>
      <c r="C340" s="13"/>
      <c r="D340" s="82" t="s">
        <v>52</v>
      </c>
      <c r="E340" s="77" t="s">
        <v>244</v>
      </c>
      <c r="F340" s="49">
        <v>1091690</v>
      </c>
      <c r="G340" s="49">
        <v>2013300</v>
      </c>
      <c r="H340" s="49">
        <v>2997877</v>
      </c>
      <c r="I340" s="49">
        <v>4110587</v>
      </c>
      <c r="J340" s="70"/>
      <c r="K340" s="70">
        <v>4110587</v>
      </c>
      <c r="L340" s="157"/>
      <c r="M340" s="5"/>
      <c r="N340" s="10"/>
    </row>
    <row r="341" spans="1:14" x14ac:dyDescent="0.35">
      <c r="A341" s="53"/>
      <c r="B341" s="11"/>
      <c r="C341" s="17"/>
      <c r="D341" s="82" t="s">
        <v>245</v>
      </c>
      <c r="E341" s="77" t="s">
        <v>249</v>
      </c>
      <c r="F341" s="49">
        <v>12819751</v>
      </c>
      <c r="G341" s="49">
        <v>17465221</v>
      </c>
      <c r="H341" s="49">
        <v>23251275</v>
      </c>
      <c r="I341" s="49">
        <v>29781272</v>
      </c>
      <c r="J341" s="70"/>
      <c r="K341" s="70">
        <f>I341</f>
        <v>29781272</v>
      </c>
      <c r="L341" s="157"/>
      <c r="M341" s="5"/>
      <c r="N341" s="10"/>
    </row>
    <row r="342" spans="1:14" x14ac:dyDescent="0.35">
      <c r="A342" s="11"/>
      <c r="B342" s="11"/>
      <c r="C342" s="17"/>
      <c r="D342" s="82" t="s">
        <v>246</v>
      </c>
      <c r="E342" s="67" t="s">
        <v>468</v>
      </c>
      <c r="F342" s="84">
        <v>23976</v>
      </c>
      <c r="G342" s="84">
        <v>38167</v>
      </c>
      <c r="H342" s="84">
        <v>53777</v>
      </c>
      <c r="I342" s="136">
        <v>70948</v>
      </c>
      <c r="J342" s="136"/>
      <c r="K342" s="136">
        <v>70948</v>
      </c>
      <c r="L342" s="157"/>
      <c r="M342" s="5"/>
      <c r="N342" s="10"/>
    </row>
    <row r="343" spans="1:14" ht="24" customHeight="1" x14ac:dyDescent="0.35">
      <c r="A343" s="11"/>
      <c r="B343" s="11"/>
      <c r="C343" s="17"/>
      <c r="D343" s="82" t="s">
        <v>50</v>
      </c>
      <c r="E343" s="67" t="s">
        <v>469</v>
      </c>
      <c r="F343" s="84">
        <v>2345602</v>
      </c>
      <c r="G343" s="84">
        <v>2371602</v>
      </c>
      <c r="H343" s="84">
        <v>2371602</v>
      </c>
      <c r="I343" s="136">
        <v>2371602</v>
      </c>
      <c r="J343" s="136"/>
      <c r="K343" s="136">
        <v>2371602</v>
      </c>
      <c r="L343" s="157"/>
      <c r="M343" s="5"/>
      <c r="N343" s="10"/>
    </row>
    <row r="344" spans="1:14" x14ac:dyDescent="0.35">
      <c r="A344" s="11"/>
      <c r="B344" s="11"/>
      <c r="C344" s="17"/>
      <c r="D344" s="82" t="s">
        <v>42</v>
      </c>
      <c r="E344" s="67" t="s">
        <v>470</v>
      </c>
      <c r="F344" s="84">
        <v>384465</v>
      </c>
      <c r="G344" s="84">
        <v>757040</v>
      </c>
      <c r="H344" s="84">
        <v>1157160</v>
      </c>
      <c r="I344" s="136">
        <v>1613837</v>
      </c>
      <c r="J344" s="136"/>
      <c r="K344" s="136">
        <v>1613837</v>
      </c>
      <c r="L344" s="157"/>
      <c r="M344" s="5"/>
      <c r="N344" s="10"/>
    </row>
    <row r="345" spans="1:14" x14ac:dyDescent="0.35">
      <c r="A345" s="164" t="s">
        <v>21</v>
      </c>
      <c r="B345" s="165"/>
      <c r="C345" s="165"/>
      <c r="D345" s="165"/>
      <c r="E345" s="166"/>
      <c r="F345" s="62">
        <f>SUM(F347:F356)+SUM(F358:F359)</f>
        <v>93163911.069999993</v>
      </c>
      <c r="G345" s="62">
        <f t="shared" ref="G345:K345" si="59">SUM(G347:G356)+SUM(G358:G359)</f>
        <v>60040675.355999999</v>
      </c>
      <c r="H345" s="62">
        <f t="shared" si="59"/>
        <v>65106132.355999999</v>
      </c>
      <c r="I345" s="62">
        <f t="shared" si="59"/>
        <v>64831132.355999999</v>
      </c>
      <c r="J345" s="62"/>
      <c r="K345" s="62">
        <f t="shared" si="59"/>
        <v>51586436.265999995</v>
      </c>
      <c r="L345" s="156"/>
      <c r="M345" s="5"/>
      <c r="N345" s="10"/>
    </row>
    <row r="346" spans="1:14" x14ac:dyDescent="0.35">
      <c r="A346" s="53" t="s">
        <v>775</v>
      </c>
      <c r="B346" s="53" t="s">
        <v>291</v>
      </c>
      <c r="C346" s="38" t="s">
        <v>427</v>
      </c>
      <c r="D346" s="44"/>
      <c r="E346" s="78" t="s">
        <v>31</v>
      </c>
      <c r="F346" s="83">
        <f>SUM(F347:F352)</f>
        <v>70391257.640000001</v>
      </c>
      <c r="G346" s="83">
        <f t="shared" ref="G346:K346" si="60">SUM(G347:G352)</f>
        <v>44845201.090000004</v>
      </c>
      <c r="H346" s="83">
        <f t="shared" si="60"/>
        <v>49985658.090000004</v>
      </c>
      <c r="I346" s="83">
        <f t="shared" si="60"/>
        <v>49985658.090000004</v>
      </c>
      <c r="J346" s="83"/>
      <c r="K346" s="83">
        <f t="shared" si="60"/>
        <v>36740962</v>
      </c>
      <c r="L346" s="147"/>
      <c r="M346" s="5"/>
      <c r="N346" s="10"/>
    </row>
    <row r="347" spans="1:14" ht="21" customHeight="1" x14ac:dyDescent="0.35">
      <c r="A347" s="53"/>
      <c r="B347" s="37"/>
      <c r="C347" s="13"/>
      <c r="D347" s="82" t="s">
        <v>292</v>
      </c>
      <c r="E347" s="42" t="s">
        <v>297</v>
      </c>
      <c r="F347" s="49">
        <v>27326180.640000001</v>
      </c>
      <c r="G347" s="49">
        <v>42125561.090000004</v>
      </c>
      <c r="H347" s="49">
        <v>47200660.090000004</v>
      </c>
      <c r="I347" s="49">
        <v>47200660.090000004</v>
      </c>
      <c r="J347" s="70"/>
      <c r="K347" s="49">
        <v>34521663</v>
      </c>
      <c r="L347" s="155"/>
      <c r="M347" s="5"/>
      <c r="N347" s="10"/>
    </row>
    <row r="348" spans="1:14" x14ac:dyDescent="0.35">
      <c r="A348" s="53"/>
      <c r="B348" s="37"/>
      <c r="C348" s="13"/>
      <c r="D348" s="82" t="s">
        <v>305</v>
      </c>
      <c r="E348" s="42" t="s">
        <v>312</v>
      </c>
      <c r="F348" s="49">
        <v>1684328</v>
      </c>
      <c r="G348" s="49">
        <v>1684328</v>
      </c>
      <c r="H348" s="49">
        <v>1684328</v>
      </c>
      <c r="I348" s="49">
        <v>1684328</v>
      </c>
      <c r="J348" s="70"/>
      <c r="K348" s="49">
        <f t="shared" ref="K348:K350" si="61">I348</f>
        <v>1684328</v>
      </c>
      <c r="L348" s="155"/>
      <c r="M348" s="5"/>
      <c r="N348" s="10"/>
    </row>
    <row r="349" spans="1:14" ht="21" x14ac:dyDescent="0.35">
      <c r="A349" s="53"/>
      <c r="B349" s="37"/>
      <c r="C349" s="13"/>
      <c r="D349" s="82" t="s">
        <v>293</v>
      </c>
      <c r="E349" s="42" t="s">
        <v>299</v>
      </c>
      <c r="F349" s="49">
        <v>39878746</v>
      </c>
      <c r="G349" s="49"/>
      <c r="H349" s="49"/>
      <c r="I349" s="49"/>
      <c r="J349" s="70"/>
      <c r="K349" s="49"/>
      <c r="L349" s="155"/>
      <c r="M349" s="5"/>
      <c r="N349" s="10"/>
    </row>
    <row r="350" spans="1:14" ht="21" x14ac:dyDescent="0.35">
      <c r="A350" s="53"/>
      <c r="B350" s="37"/>
      <c r="C350" s="17"/>
      <c r="D350" s="82" t="s">
        <v>294</v>
      </c>
      <c r="E350" s="42" t="s">
        <v>300</v>
      </c>
      <c r="F350" s="49">
        <v>351435</v>
      </c>
      <c r="G350" s="49">
        <v>442012</v>
      </c>
      <c r="H350" s="49">
        <v>507370</v>
      </c>
      <c r="I350" s="49">
        <v>507370</v>
      </c>
      <c r="J350" s="70"/>
      <c r="K350" s="49">
        <f t="shared" si="61"/>
        <v>507370</v>
      </c>
      <c r="L350" s="155"/>
      <c r="M350" s="5"/>
      <c r="N350" s="10"/>
    </row>
    <row r="351" spans="1:14" x14ac:dyDescent="0.35">
      <c r="A351" s="53"/>
      <c r="B351" s="37"/>
      <c r="C351" s="17"/>
      <c r="D351" s="82" t="s">
        <v>295</v>
      </c>
      <c r="E351" s="42" t="s">
        <v>301</v>
      </c>
      <c r="F351" s="49">
        <v>593300</v>
      </c>
      <c r="G351" s="49">
        <v>593300</v>
      </c>
      <c r="H351" s="49">
        <v>593300</v>
      </c>
      <c r="I351" s="49">
        <v>593300</v>
      </c>
      <c r="J351" s="70"/>
      <c r="K351" s="49">
        <v>27601</v>
      </c>
      <c r="L351" s="155"/>
      <c r="M351" s="5"/>
      <c r="N351" s="10"/>
    </row>
    <row r="352" spans="1:14" x14ac:dyDescent="0.35">
      <c r="A352" s="53"/>
      <c r="B352" s="37"/>
      <c r="C352" s="17"/>
      <c r="D352" s="82" t="s">
        <v>428</v>
      </c>
      <c r="E352" s="42" t="s">
        <v>429</v>
      </c>
      <c r="F352" s="70">
        <v>557268</v>
      </c>
      <c r="G352" s="70"/>
      <c r="H352" s="70"/>
      <c r="I352" s="70"/>
      <c r="J352" s="70"/>
      <c r="K352" s="70"/>
      <c r="L352" s="155"/>
      <c r="M352" s="5"/>
      <c r="N352" s="10"/>
    </row>
    <row r="353" spans="1:14" ht="24" customHeight="1" x14ac:dyDescent="0.35">
      <c r="A353" s="53" t="s">
        <v>776</v>
      </c>
      <c r="B353" s="53" t="s">
        <v>303</v>
      </c>
      <c r="C353" s="61" t="s">
        <v>430</v>
      </c>
      <c r="D353" s="82" t="s">
        <v>428</v>
      </c>
      <c r="E353" s="42" t="s">
        <v>429</v>
      </c>
      <c r="F353" s="49">
        <v>3253880.13</v>
      </c>
      <c r="G353" s="49">
        <v>2543150.966</v>
      </c>
      <c r="H353" s="49">
        <v>2543150.966</v>
      </c>
      <c r="I353" s="49">
        <v>2543150.966</v>
      </c>
      <c r="J353" s="70"/>
      <c r="K353" s="49">
        <f>I353</f>
        <v>2543150.966</v>
      </c>
      <c r="L353" s="155"/>
      <c r="M353" s="5"/>
      <c r="N353" s="10"/>
    </row>
    <row r="354" spans="1:14" ht="36" customHeight="1" x14ac:dyDescent="0.35">
      <c r="A354" s="53" t="s">
        <v>777</v>
      </c>
      <c r="B354" s="53" t="s">
        <v>304</v>
      </c>
      <c r="C354" s="38" t="s">
        <v>431</v>
      </c>
      <c r="D354" s="123" t="s">
        <v>293</v>
      </c>
      <c r="E354" s="42" t="s">
        <v>299</v>
      </c>
      <c r="F354" s="49">
        <v>7345450</v>
      </c>
      <c r="G354" s="49">
        <v>350000</v>
      </c>
      <c r="H354" s="49">
        <v>275000</v>
      </c>
      <c r="I354" s="49"/>
      <c r="J354" s="70"/>
      <c r="K354" s="49"/>
      <c r="L354" s="155"/>
      <c r="M354" s="5"/>
      <c r="N354" s="10"/>
    </row>
    <row r="355" spans="1:14" ht="23.15" customHeight="1" x14ac:dyDescent="0.35">
      <c r="A355" s="53" t="s">
        <v>778</v>
      </c>
      <c r="B355" s="53" t="s">
        <v>306</v>
      </c>
      <c r="C355" s="38" t="s">
        <v>432</v>
      </c>
      <c r="D355" s="123" t="s">
        <v>433</v>
      </c>
      <c r="E355" s="42" t="s">
        <v>298</v>
      </c>
      <c r="F355" s="49">
        <v>8142276</v>
      </c>
      <c r="G355" s="49">
        <v>8271276</v>
      </c>
      <c r="H355" s="49">
        <v>8271276</v>
      </c>
      <c r="I355" s="49">
        <v>8271276</v>
      </c>
      <c r="J355" s="70"/>
      <c r="K355" s="49">
        <f t="shared" ref="K355" si="62">I355</f>
        <v>8271276</v>
      </c>
      <c r="L355" s="155"/>
      <c r="M355" s="5"/>
      <c r="N355" s="10"/>
    </row>
    <row r="356" spans="1:14" ht="24" customHeight="1" x14ac:dyDescent="0.35">
      <c r="A356" s="53" t="s">
        <v>779</v>
      </c>
      <c r="B356" s="53" t="s">
        <v>307</v>
      </c>
      <c r="C356" s="38" t="s">
        <v>434</v>
      </c>
      <c r="D356" s="123" t="s">
        <v>296</v>
      </c>
      <c r="E356" s="42" t="s">
        <v>302</v>
      </c>
      <c r="F356" s="49">
        <v>827186.3</v>
      </c>
      <c r="G356" s="49">
        <v>827186.3</v>
      </c>
      <c r="H356" s="49">
        <v>827186.3</v>
      </c>
      <c r="I356" s="49">
        <v>827186.3</v>
      </c>
      <c r="J356" s="70"/>
      <c r="K356" s="49">
        <f>I356</f>
        <v>827186.3</v>
      </c>
      <c r="L356" s="155"/>
      <c r="M356" s="5"/>
      <c r="N356" s="10"/>
    </row>
    <row r="357" spans="1:14" ht="33" customHeight="1" x14ac:dyDescent="0.35">
      <c r="A357" s="53" t="s">
        <v>789</v>
      </c>
      <c r="B357" s="53" t="s">
        <v>308</v>
      </c>
      <c r="C357" s="38" t="s">
        <v>435</v>
      </c>
      <c r="D357" s="44"/>
      <c r="E357" s="78" t="s">
        <v>31</v>
      </c>
      <c r="F357" s="83">
        <f>SUM(F358:F359)</f>
        <v>3203861</v>
      </c>
      <c r="G357" s="83">
        <f t="shared" ref="G357:K357" si="63">SUM(G358:G359)</f>
        <v>3203861</v>
      </c>
      <c r="H357" s="83">
        <f t="shared" si="63"/>
        <v>3203861</v>
      </c>
      <c r="I357" s="83">
        <f t="shared" si="63"/>
        <v>3203861</v>
      </c>
      <c r="J357" s="83"/>
      <c r="K357" s="83">
        <f t="shared" si="63"/>
        <v>3203861</v>
      </c>
      <c r="L357" s="147"/>
      <c r="M357" s="5"/>
      <c r="N357" s="10"/>
    </row>
    <row r="358" spans="1:14" ht="24" customHeight="1" x14ac:dyDescent="0.35">
      <c r="A358" s="53"/>
      <c r="B358" s="12"/>
      <c r="C358" s="17"/>
      <c r="D358" s="82" t="s">
        <v>293</v>
      </c>
      <c r="E358" s="42" t="s">
        <v>299</v>
      </c>
      <c r="F358" s="49">
        <v>1218814</v>
      </c>
      <c r="G358" s="49">
        <v>1218814</v>
      </c>
      <c r="H358" s="49">
        <v>1218814</v>
      </c>
      <c r="I358" s="49">
        <v>1218814</v>
      </c>
      <c r="J358" s="70"/>
      <c r="K358" s="49">
        <f>I358</f>
        <v>1218814</v>
      </c>
      <c r="L358" s="155"/>
      <c r="M358" s="5"/>
      <c r="N358" s="10"/>
    </row>
    <row r="359" spans="1:14" ht="24.65" customHeight="1" x14ac:dyDescent="0.35">
      <c r="A359" s="53"/>
      <c r="B359" s="12"/>
      <c r="C359" s="17"/>
      <c r="D359" s="82" t="s">
        <v>294</v>
      </c>
      <c r="E359" s="42" t="s">
        <v>300</v>
      </c>
      <c r="F359" s="49">
        <v>1985047</v>
      </c>
      <c r="G359" s="49">
        <v>1985047</v>
      </c>
      <c r="H359" s="49">
        <v>1985047</v>
      </c>
      <c r="I359" s="49">
        <v>1985047</v>
      </c>
      <c r="J359" s="70"/>
      <c r="K359" s="49">
        <f t="shared" ref="K359" si="64">I359</f>
        <v>1985047</v>
      </c>
      <c r="L359" s="155"/>
      <c r="M359" s="5"/>
      <c r="N359" s="10"/>
    </row>
    <row r="360" spans="1:14" ht="108.5" customHeight="1" x14ac:dyDescent="0.35">
      <c r="A360" s="168" t="s">
        <v>788</v>
      </c>
      <c r="B360" s="169"/>
      <c r="C360" s="169"/>
      <c r="D360" s="169"/>
      <c r="E360" s="169"/>
      <c r="F360" s="169"/>
      <c r="G360" s="169"/>
      <c r="H360" s="169"/>
      <c r="I360" s="169"/>
      <c r="J360" s="169"/>
      <c r="K360" s="169"/>
      <c r="L360" s="169"/>
    </row>
    <row r="361" spans="1:14" x14ac:dyDescent="0.35">
      <c r="A361" s="31"/>
      <c r="B361" s="32"/>
      <c r="C361" s="5"/>
      <c r="D361" s="33"/>
      <c r="E361" s="34"/>
      <c r="F361" s="35"/>
      <c r="G361" s="35"/>
      <c r="H361" s="35"/>
      <c r="I361" s="35"/>
      <c r="J361" s="35"/>
      <c r="K361" s="35"/>
      <c r="L361" s="160"/>
      <c r="M361" s="5"/>
      <c r="N361" s="10"/>
    </row>
    <row r="363" spans="1:14" x14ac:dyDescent="0.35">
      <c r="B363" s="1"/>
      <c r="C363" s="21" t="s">
        <v>22</v>
      </c>
      <c r="D363" s="22"/>
      <c r="E363" s="23" t="s">
        <v>23</v>
      </c>
      <c r="F363" s="29"/>
    </row>
    <row r="364" spans="1:14" x14ac:dyDescent="0.35">
      <c r="B364" s="167"/>
      <c r="C364" s="167"/>
      <c r="D364" s="3"/>
      <c r="E364" s="4"/>
      <c r="F364" s="29"/>
    </row>
    <row r="365" spans="1:14" x14ac:dyDescent="0.35">
      <c r="B365" s="1"/>
      <c r="C365" s="1"/>
      <c r="D365" s="3"/>
      <c r="E365" s="4"/>
      <c r="F365" s="29"/>
    </row>
    <row r="367" spans="1:14" ht="15.65" customHeight="1" x14ac:dyDescent="0.35">
      <c r="A367" s="20" t="s">
        <v>318</v>
      </c>
      <c r="B367" s="20"/>
      <c r="C367" s="20"/>
    </row>
    <row r="368" spans="1:14" ht="15" customHeight="1" x14ac:dyDescent="0.35">
      <c r="A368" s="20" t="s">
        <v>320</v>
      </c>
      <c r="B368" s="20"/>
      <c r="C368" s="20"/>
    </row>
  </sheetData>
  <mergeCells count="24">
    <mergeCell ref="A11:E11"/>
    <mergeCell ref="A13:E13"/>
    <mergeCell ref="A23:E23"/>
    <mergeCell ref="A32:E32"/>
    <mergeCell ref="A35:E35"/>
    <mergeCell ref="A18:E18"/>
    <mergeCell ref="G1:L1"/>
    <mergeCell ref="A3:L3"/>
    <mergeCell ref="D6:E6"/>
    <mergeCell ref="A7:E7"/>
    <mergeCell ref="A8:E8"/>
    <mergeCell ref="F5:K5"/>
    <mergeCell ref="A44:E44"/>
    <mergeCell ref="B364:C364"/>
    <mergeCell ref="A145:E145"/>
    <mergeCell ref="A149:E149"/>
    <mergeCell ref="A194:E194"/>
    <mergeCell ref="A223:E223"/>
    <mergeCell ref="A302:E302"/>
    <mergeCell ref="A309:E309"/>
    <mergeCell ref="A326:E326"/>
    <mergeCell ref="A345:E345"/>
    <mergeCell ref="A306:E306"/>
    <mergeCell ref="A360:L360"/>
  </mergeCells>
  <dataValidations count="3">
    <dataValidation type="whole" errorStyle="information" allowBlank="1" showInputMessage="1" showErrorMessage="1" error="Jāievada skaitlis" sqref="G9:I9 K9 F10:H10 F279:G280 F304:I305 K304:K305 F36:J36 F39:J39 F328:I329 K329" xr:uid="{90DC56FE-65D9-4324-9288-A4A15DEBD54E}">
      <formula1>-100000000000000</formula1>
      <formula2>100000000000000</formula2>
    </dataValidation>
    <dataValidation type="whole" errorStyle="information" allowBlank="1" showInputMessage="1" showErrorMessage="1" error="Jāievada skaitlis" sqref="F9 L232 K244:K251 F244:I251 F205:K205 G207:J222 F204:I206 F156:H158 J156:J158 F39:I39" xr:uid="{234EB0AB-00A0-4986-B169-B5F537ABA9E0}">
      <formula1>-1000000000000</formula1>
      <formula2>1000000000000</formula2>
    </dataValidation>
    <dataValidation errorStyle="information" allowBlank="1" showInputMessage="1" showErrorMessage="1" sqref="C10" xr:uid="{F5E3D62D-26D4-4584-9EF5-23E405563BB8}"/>
  </dataValidations>
  <hyperlinks>
    <hyperlink ref="A368" r:id="rId1" display="diana.mirovscikova@fm.gov.lv" xr:uid="{E774B94D-8534-4BBA-B455-8A92CEEFAE33}"/>
  </hyperlinks>
  <pageMargins left="0.70866141732283472" right="0.70866141732283472" top="0.74803149606299213" bottom="0.74803149606299213" header="0.31496062992125984" footer="0.31496062992125984"/>
  <pageSetup paperSize="9" scale="74" fitToHeight="0" orientation="landscape" r:id="rId2"/>
  <headerFooter>
    <oddFooter>&amp;F</oddFooter>
  </headerFooter>
  <ignoredErrors>
    <ignoredError sqref="D27:E27 D159 D232 D47:D53 D56 D64 D67:D68 D70:D71 D72:E72 D73:D74 D76:E76 D81 D78 D83:E83 D87 D90:D93 D98:D102 D105:D106 D110 D113:D119 D121:D122 D126 D129:D132 D134:D135 D138:D142 D226 D230 D234:D237 D240:D242 D245:D246 D228 D248:D250 D251:E251 D253:D257 D259:D264 D267:D269 D271 D275 D278:E278 D280 D282:D286 D290 D297 D299:D301 D308 D304:D305 D196:D202 D334:D336 D331 D338:D339 D342 D21:D22 D320:E320 D323 D325 D151 D153 D155:D157 D162:D164 D170:D173 D181:E181 D175:D178 D180 D182:D187 D189 D191:D193 D147 D34 D19:D20 D39 D209:D219" twoDigitTextYear="1"/>
    <ignoredError sqref="L76 L128 L144 L247 L272 L279:L280 L297 L300:L301 L307 L205 L207 L24 L28:L29 L31 L156 L169 L171 L173 L182:L184 L191:L193 L146 L116 L134 L122 L211 L216 L12" numberStoredAsText="1"/>
    <ignoredError sqref="F66:I66 K66 F97:H97 F109:I109 F120:H120 F125:H125 F46 G46:K46 F58:H58 F86:I86 K86 I97:K97 F133:H133 F239 G239:K239 F270:K270 F346 G346:I346 F322:I322 K322 F150:I150 K150 F161:I161 K161 F188:I188 K188 F179:I179 K179 F154:I154 K154 F294:H294 F289:I289 K289 F298 F224 F229 F243 F252 F258:K258 G277" formulaRange="1"/>
    <ignoredError sqref="K357" formula="1"/>
  </ignoredErrors>
</worksheet>
</file>

<file path=docMetadata/LabelInfo.xml><?xml version="1.0" encoding="utf-8"?>
<clbl:labelList xmlns:clbl="http://schemas.microsoft.com/office/2020/mipLabelMetadata">
  <clbl:label id="{1b8a7570-3ec8-4c4e-9532-5dbb2f157b31}" enabled="1" method="Standard" siteId="{fd50a0e4-c289-4266-b7ff-7d9cf5066e91}"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Saraksts</vt:lpstr>
      <vt:lpstr>Saraksts!Print_Titles</vt:lpstr>
    </vt:vector>
  </TitlesOfParts>
  <Company>FM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1. pielikums informatīvajam ziņojumam "Par ministriju un citu centrālo valsts iestāžu prioritārajiem pasākumiem 2025., 2026., 2027. un 2028.gadam"</dc:title>
  <dc:subject>Ministriju un citu centrālo valsts iestāžu iesniegtie pieprasījumi prioritārajiem pasākumiem</dc:subject>
  <dc:creator>Vineta Trifonova</dc:creator>
  <dc:description>vineta.trifonova@fm.gov.lv_x000d_
20290391</dc:description>
  <cp:lastModifiedBy>Vineta Trifonova</cp:lastModifiedBy>
  <cp:lastPrinted>2024-08-14T08:30:35Z</cp:lastPrinted>
  <dcterms:created xsi:type="dcterms:W3CDTF">2023-07-03T06:47:38Z</dcterms:created>
  <dcterms:modified xsi:type="dcterms:W3CDTF">2024-08-14T08:30:41Z</dcterms:modified>
</cp:coreProperties>
</file>