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Kopsavilkuma_nod\BUDZETS_2025_2027\Diskusijas_MK_lemums_par_PP\Zinojums_PP_kompesejosi_pasakumi\no_TAPa_Aleksim\"/>
    </mc:Choice>
  </mc:AlternateContent>
  <xr:revisionPtr revIDLastSave="0" documentId="8_{0DA3C143-D691-46F9-BD92-D8A0E3527130}" xr6:coauthVersionLast="47" xr6:coauthVersionMax="47" xr10:uidLastSave="{00000000-0000-0000-0000-000000000000}"/>
  <bookViews>
    <workbookView xWindow="-120" yWindow="-120" windowWidth="29040" windowHeight="15840" xr2:uid="{6588C057-E4AD-4462-A655-6F6710DAFF08}"/>
  </bookViews>
  <sheets>
    <sheet name="1_pielikums" sheetId="1" r:id="rId1"/>
  </sheets>
  <definedNames>
    <definedName name="CIQWBGuid" hidden="1">"EBRD_Biogas_scope_v1_LK.xlsx"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"08/13/2020 11:05:50"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'1_pielikums'!$A:$F</definedName>
    <definedName name="_xlnm.Print_Titles" localSheetId="0">'1_pielikums'!$6:$6</definedName>
    <definedName name="T13l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F57" i="1"/>
  <c r="E57" i="1"/>
  <c r="D57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C12" i="1"/>
  <c r="D12" i="1"/>
  <c r="E12" i="1"/>
  <c r="F12" i="1"/>
  <c r="C21" i="1"/>
  <c r="C23" i="1"/>
  <c r="D23" i="1"/>
  <c r="E23" i="1"/>
  <c r="E55" i="1" s="1"/>
  <c r="F23" i="1"/>
  <c r="C34" i="1"/>
  <c r="C32" i="1" s="1"/>
  <c r="D34" i="1"/>
  <c r="D35" i="1"/>
  <c r="E35" i="1"/>
  <c r="E32" i="1" s="1"/>
  <c r="F35" i="1"/>
  <c r="F32" i="1" s="1"/>
  <c r="C37" i="1"/>
  <c r="D37" i="1"/>
  <c r="E37" i="1"/>
  <c r="F37" i="1"/>
  <c r="C44" i="1"/>
  <c r="D44" i="1"/>
  <c r="E44" i="1"/>
  <c r="F44" i="1"/>
  <c r="F55" i="1"/>
  <c r="C59" i="1"/>
  <c r="D59" i="1"/>
  <c r="E59" i="1"/>
  <c r="F59" i="1"/>
  <c r="C60" i="1"/>
  <c r="D60" i="1"/>
  <c r="E60" i="1"/>
  <c r="F60" i="1"/>
  <c r="C61" i="1"/>
  <c r="D61" i="1"/>
  <c r="E61" i="1"/>
  <c r="C64" i="1"/>
  <c r="D64" i="1"/>
  <c r="E64" i="1"/>
  <c r="F64" i="1"/>
  <c r="D32" i="1" l="1"/>
  <c r="D17" i="1" s="1"/>
  <c r="D47" i="1" s="1"/>
  <c r="F17" i="1"/>
  <c r="F47" i="1" s="1"/>
  <c r="F49" i="1" s="1"/>
  <c r="F51" i="1" s="1"/>
  <c r="E17" i="1"/>
  <c r="E47" i="1" s="1"/>
  <c r="E49" i="1" s="1"/>
  <c r="E51" i="1" s="1"/>
  <c r="E52" i="1"/>
  <c r="F52" i="1"/>
  <c r="C17" i="1"/>
  <c r="C47" i="1" s="1"/>
  <c r="D55" i="1"/>
  <c r="D52" i="1" s="1"/>
  <c r="C55" i="1"/>
  <c r="C52" i="1" s="1"/>
  <c r="F70" i="1" l="1"/>
  <c r="E70" i="1"/>
  <c r="C70" i="1"/>
  <c r="C49" i="1"/>
  <c r="C51" i="1" s="1"/>
  <c r="D49" i="1"/>
  <c r="D51" i="1" s="1"/>
  <c r="D70" i="1"/>
</calcChain>
</file>

<file path=xl/sharedStrings.xml><?xml version="1.0" encoding="utf-8"?>
<sst xmlns="http://schemas.openxmlformats.org/spreadsheetml/2006/main" count="67" uniqueCount="67">
  <si>
    <t>1. pielikums</t>
  </si>
  <si>
    <t>Informatīvajam ziņojumam “Par valsts budžeta likumprojektā iekļaujamiem prioritārajiem pasākumiem 2025., 2026., 2027. un 2028. gadam”</t>
  </si>
  <si>
    <r>
      <t xml:space="preserve">Priekšlikumi atbalstāmajiem prioritārajiem pasākumiem 2025., 2026., 2027. un 2028. gadam, </t>
    </r>
    <r>
      <rPr>
        <b/>
        <i/>
        <sz val="16"/>
        <color theme="1"/>
        <rFont val="Times New Roman"/>
        <family val="1"/>
        <charset val="186"/>
      </rPr>
      <t>euro</t>
    </r>
  </si>
  <si>
    <t>2025.g.</t>
  </si>
  <si>
    <t>2026.g.</t>
  </si>
  <si>
    <t>2027.g.</t>
  </si>
  <si>
    <t>2028.g.</t>
  </si>
  <si>
    <t>Fiskālā telpa</t>
  </si>
  <si>
    <t xml:space="preserve">Neatkarīgās iestādes - kopā (pielikums) </t>
  </si>
  <si>
    <t xml:space="preserve">tai skaitā Sabiedriskie elektroniskie plašsaziņas līdzekļi </t>
  </si>
  <si>
    <t>Satversmes tiesas sprieduma un likumu izpildes nodrošināšanai</t>
  </si>
  <si>
    <t xml:space="preserve">Atbalsts minimālo ienākumu palielināšanai (MIL) </t>
  </si>
  <si>
    <t>Elektroniskās uzraudzības sistēmas ieviešana un uzturēšana (IeM)</t>
  </si>
  <si>
    <t>Ar valsts drošību saistītie prioritārie pasākumi</t>
  </si>
  <si>
    <t>Valsts drošības dienesta darbības prioritāro jomu stiprināšana</t>
  </si>
  <si>
    <t xml:space="preserve">Satversmes aizsardzības biroja darbības nodrošināšana </t>
  </si>
  <si>
    <t>Krīzes vadības centra kapacitātes nodrošināšana (Valsts kanceleja)</t>
  </si>
  <si>
    <t>Neatliekamās medicīniskās palīdzības dienesta pamatfunkciju stiprināšana, tai skaitā gatavībai ārkārtas gadījumos</t>
  </si>
  <si>
    <t>Latvijas Republikas pastāvīgās pārstāvniecības ANO, Ņujorkā darbības nepārtrauktības nodrošināšana</t>
  </si>
  <si>
    <t>Kiberdrošības stiprināšana (horizontāli), tai skaitā: (no ES fondiem)</t>
  </si>
  <si>
    <t>VM Nacionālais veselības dienesta IKT kiberdrošības nodrošināšanas un attīstības pasākumu komplekss</t>
  </si>
  <si>
    <t>KM Kiberdrošības stiprināšana</t>
  </si>
  <si>
    <t>ĀM IKT funcionalitātes nodrošināšanas pasākumi valsts aizsardzībai un drošības stiprināšanai.</t>
  </si>
  <si>
    <t>FM resora IKT infrastruktūras stiprināšana</t>
  </si>
  <si>
    <t>IeM resora kiberdrošības stiprināšana</t>
  </si>
  <si>
    <t>ZM Informācijas tehnoloģiju pilnveidošana kiberdrošības jomā</t>
  </si>
  <si>
    <t>VARAM Valsts IKT standartizācija un kiberdrošības noturības uzlabošana  - Valsts digitālās attīstības aģentūra</t>
  </si>
  <si>
    <t>Kiberdrošība LM resorā</t>
  </si>
  <si>
    <t>Aizsardzības ministrija</t>
  </si>
  <si>
    <t>Atbalsts Ukrainai (atbilstoši noslēgtajam līgumam par militāro atbalstu)</t>
  </si>
  <si>
    <t>Militārā poligona “Sēlija” piekļuves ceļa uzlabošana un vienības tilta Daugavpilī pārbūve mobilitātes uzlabošanai (no ES fondiem)</t>
  </si>
  <si>
    <t xml:space="preserve">Munīcijas krājumu papildināšana un individuālā ekipējuma nodrošināšana </t>
  </si>
  <si>
    <t xml:space="preserve">Papildu radaru iegāde vēja parku attīstībai </t>
  </si>
  <si>
    <t>Iekšlietu ministrija</t>
  </si>
  <si>
    <t>Iekšlietu dienestu un Ieslodzījuma vietu pārvaldes amatpersonu ar speciālajām dienesta pakāpēm, kā arī Valsts ieņēmumu dienesta Nodokļu un muitas policijas pārvaldes  atalgojuma palielināšana par 10%  un jaunās piemaksas ieviešana par darbu dienestā (IeM, TM un VID)</t>
  </si>
  <si>
    <t>Pastiprināta robežapsardzības sistēmas darbības režīma pagarināšana (74.resors)</t>
  </si>
  <si>
    <t>Valsts materiālo rezervju iegāde, atjaunināšana un uzturēšana (horizontāli IeM, FM, SM, LM, TM, VM)</t>
  </si>
  <si>
    <t>Pasākumu plāna atbalsta sniegšanai Ukrainas civiliedzīvotājiem Latvijas Republikā 2025. gadam īstenošana (74.resors)</t>
  </si>
  <si>
    <t>Apcietināto un notiesāto personu konvojēšanas funkcijas pārņemšana no Valsts policijas uz TM</t>
  </si>
  <si>
    <t>Ar nodokļu politikas izmaiņām saistītie pasākumi</t>
  </si>
  <si>
    <t>Dotācija pašvaldībām autonomo funkciju veikšanai</t>
  </si>
  <si>
    <t xml:space="preserve">Izdevumu pasākumi kopā </t>
  </si>
  <si>
    <t>Bilance pēc izdevumu pasākumiem</t>
  </si>
  <si>
    <t xml:space="preserve">Nepieciešami kompensējošie pasākumi </t>
  </si>
  <si>
    <t>Izdevumu samazināšana</t>
  </si>
  <si>
    <r>
      <t xml:space="preserve">Mēnešalgas pieauguma ierobežošana vēlētām amatpersonām un Saeimas ieceltām amatpersonām (bāzes izdevumu samazināšana ministrijām, citām centrālām valsts iestādēm un </t>
    </r>
    <r>
      <rPr>
        <b/>
        <sz val="14"/>
        <rFont val="Times New Roman"/>
        <family val="1"/>
        <charset val="186"/>
      </rPr>
      <t>neatkarīgajām institūcijām</t>
    </r>
    <r>
      <rPr>
        <sz val="14"/>
        <rFont val="Times New Roman"/>
        <family val="1"/>
        <charset val="186"/>
      </rPr>
      <t>)</t>
    </r>
  </si>
  <si>
    <t>Pamatfunkciju izdevumu pārplānošana uz ES fondu līdzekļiem</t>
  </si>
  <si>
    <t xml:space="preserve">Pieklasificēto kapitālsabiedrību ietekmes pārvērtēšana </t>
  </si>
  <si>
    <t xml:space="preserve">74.resora korekcija </t>
  </si>
  <si>
    <t>Speciālā budžeta izdevumu pārskatīšana</t>
  </si>
  <si>
    <t>Pašvaldību budžetu izmaiņas pēc nodokļu pārskatīšanas</t>
  </si>
  <si>
    <t>Kopbudžeta izdevumu pārskatīšana</t>
  </si>
  <si>
    <t>Korekcija (AiM radari)</t>
  </si>
  <si>
    <t>Partiju finansējuma iesaldēšana</t>
  </si>
  <si>
    <t>Ieņēmumu palielināšana</t>
  </si>
  <si>
    <t>Paaugstināt dividendes valsts kapitālsabiedrībām uz 70%</t>
  </si>
  <si>
    <t>Solidaritātes iemaksa (bankas)</t>
  </si>
  <si>
    <t>Ietekme uz fiskālo telpu no nodokļu politikas izmaiņām</t>
  </si>
  <si>
    <t>Atgriezeniskais efekts no atlīdzības politikas izmaiņām (IeM pabalsts/piemaksa)</t>
  </si>
  <si>
    <t>Bilance</t>
  </si>
  <si>
    <t>Finanšu ministrs</t>
  </si>
  <si>
    <t>A. Ašeradens</t>
  </si>
  <si>
    <t>Horizontāla ministriju un citu centrālo iestāžu izdevumu samazināšana (aprēķinā izmantots preču un pakalpojumu % samazinājums (11% uz 50 milj. euro))</t>
  </si>
  <si>
    <t>Pedagogu atalgojuma pieaugumam, tai skaitā finansējums pedagogu darba samaksai atbilstoši aktualizētajam skolēnu skaitam (74.resors)</t>
  </si>
  <si>
    <t>Adijāne,  26663998</t>
  </si>
  <si>
    <t>Zane.Adijane@fm.gov.lv</t>
  </si>
  <si>
    <t>Iemaksas Eiropas Savienības budžetā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</si>
</sst>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2"/>
      <color theme="1"/>
      <name val="Times New Roman"/>
      <family val="2"/>
      <charset val="186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sz val="10"/>
      <color theme="1"/>
      <name val="Aptos Narrow"/>
      <family val="2"/>
      <charset val="186"/>
      <scheme val="minor"/>
    </font>
    <font>
      <sz val="14"/>
      <color theme="1"/>
      <name val="Aptos Narrow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sz val="14"/>
      <name val="Aptos Narrow"/>
      <family val="2"/>
      <charset val="186"/>
      <scheme val="minor"/>
    </font>
    <font>
      <b/>
      <sz val="14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name val="Aptos Narrow"/>
      <family val="2"/>
      <charset val="186"/>
      <scheme val="minor"/>
    </font>
    <font>
      <i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Times New Roman"/>
      <family val="2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12"/>
      <name val="Times New Roman"/>
      <family val="2"/>
      <charset val="186"/>
    </font>
    <font>
      <i/>
      <sz val="14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4"/>
      <color rgb="FFC00000"/>
      <name val="Times New Roman"/>
      <family val="1"/>
      <charset val="186"/>
    </font>
    <font>
      <sz val="14"/>
      <name val="Times New Roman"/>
      <family val="2"/>
      <charset val="186"/>
    </font>
    <font>
      <sz val="10"/>
      <color theme="1"/>
      <name val="Times New Roman"/>
      <family val="1"/>
      <charset val="186"/>
    </font>
    <font>
      <u/>
      <sz val="12"/>
      <color theme="10"/>
      <name val="Times New Roman"/>
      <family val="2"/>
      <charset val="186"/>
    </font>
    <font>
      <sz val="14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2" applyFont="1"/>
    <xf numFmtId="0" fontId="4" fillId="0" borderId="0" xfId="2" applyFont="1"/>
    <xf numFmtId="3" fontId="4" fillId="0" borderId="0" xfId="2" applyNumberFormat="1" applyFont="1"/>
    <xf numFmtId="0" fontId="7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top" wrapText="1"/>
    </xf>
    <xf numFmtId="3" fontId="9" fillId="3" borderId="2" xfId="0" applyNumberFormat="1" applyFont="1" applyFill="1" applyBorder="1" applyAlignment="1">
      <alignment wrapText="1"/>
    </xf>
    <xf numFmtId="3" fontId="0" fillId="0" borderId="0" xfId="0" applyNumberFormat="1" applyAlignment="1">
      <alignment wrapText="1"/>
    </xf>
    <xf numFmtId="49" fontId="10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14" fillId="0" borderId="2" xfId="0" applyFont="1" applyBorder="1" applyAlignment="1">
      <alignment wrapText="1"/>
    </xf>
    <xf numFmtId="3" fontId="15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wrapText="1"/>
    </xf>
    <xf numFmtId="3" fontId="16" fillId="0" borderId="2" xfId="0" applyNumberFormat="1" applyFont="1" applyBorder="1" applyAlignment="1">
      <alignment wrapText="1"/>
    </xf>
    <xf numFmtId="0" fontId="17" fillId="0" borderId="2" xfId="0" applyFont="1" applyBorder="1" applyAlignment="1">
      <alignment horizontal="left" wrapText="1" indent="3"/>
    </xf>
    <xf numFmtId="3" fontId="13" fillId="0" borderId="2" xfId="0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vertical="top" wrapText="1"/>
    </xf>
    <xf numFmtId="0" fontId="18" fillId="0" borderId="0" xfId="0" applyFont="1" applyAlignment="1">
      <alignment wrapText="1"/>
    </xf>
    <xf numFmtId="0" fontId="13" fillId="0" borderId="2" xfId="0" applyFont="1" applyBorder="1" applyAlignment="1">
      <alignment horizontal="left" vertical="top" wrapText="1" indent="3"/>
    </xf>
    <xf numFmtId="3" fontId="18" fillId="0" borderId="0" xfId="0" applyNumberFormat="1" applyFont="1" applyAlignment="1">
      <alignment wrapText="1"/>
    </xf>
    <xf numFmtId="0" fontId="8" fillId="5" borderId="2" xfId="0" applyFont="1" applyFill="1" applyBorder="1" applyAlignment="1">
      <alignment horizontal="left" vertical="top" wrapText="1"/>
    </xf>
    <xf numFmtId="3" fontId="17" fillId="0" borderId="2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wrapText="1" indent="3"/>
    </xf>
    <xf numFmtId="0" fontId="16" fillId="0" borderId="2" xfId="0" applyFont="1" applyBorder="1" applyAlignment="1">
      <alignment horizontal="left" wrapText="1" indent="3"/>
    </xf>
    <xf numFmtId="0" fontId="14" fillId="0" borderId="2" xfId="0" applyFont="1" applyBorder="1" applyAlignment="1">
      <alignment horizontal="left" wrapText="1" indent="3"/>
    </xf>
    <xf numFmtId="3" fontId="14" fillId="0" borderId="2" xfId="0" applyNumberFormat="1" applyFont="1" applyBorder="1" applyAlignment="1">
      <alignment wrapText="1"/>
    </xf>
    <xf numFmtId="0" fontId="13" fillId="0" borderId="0" xfId="0" applyFont="1" applyAlignment="1">
      <alignment horizontal="left" wrapText="1" indent="3"/>
    </xf>
    <xf numFmtId="3" fontId="14" fillId="0" borderId="0" xfId="0" applyNumberFormat="1" applyFont="1" applyAlignment="1">
      <alignment horizontal="right" vertical="top" wrapText="1"/>
    </xf>
    <xf numFmtId="0" fontId="8" fillId="3" borderId="2" xfId="2" applyFont="1" applyFill="1" applyBorder="1" applyAlignment="1">
      <alignment horizontal="left" vertical="top" wrapText="1"/>
    </xf>
    <xf numFmtId="3" fontId="8" fillId="3" borderId="2" xfId="0" applyNumberFormat="1" applyFont="1" applyFill="1" applyBorder="1" applyAlignment="1">
      <alignment wrapText="1"/>
    </xf>
    <xf numFmtId="0" fontId="8" fillId="0" borderId="0" xfId="2" applyFont="1" applyAlignment="1">
      <alignment horizontal="left" vertical="top" wrapText="1"/>
    </xf>
    <xf numFmtId="3" fontId="8" fillId="0" borderId="0" xfId="0" applyNumberFormat="1" applyFont="1" applyAlignment="1">
      <alignment wrapText="1"/>
    </xf>
    <xf numFmtId="0" fontId="9" fillId="3" borderId="2" xfId="2" applyFont="1" applyFill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3" fontId="20" fillId="0" borderId="0" xfId="0" applyNumberFormat="1" applyFont="1" applyAlignment="1">
      <alignment wrapText="1"/>
    </xf>
    <xf numFmtId="0" fontId="21" fillId="6" borderId="2" xfId="2" applyFont="1" applyFill="1" applyBorder="1" applyAlignment="1">
      <alignment horizontal="left" vertical="top" wrapText="1"/>
    </xf>
    <xf numFmtId="3" fontId="21" fillId="6" borderId="2" xfId="0" applyNumberFormat="1" applyFont="1" applyFill="1" applyBorder="1" applyAlignment="1">
      <alignment wrapText="1"/>
    </xf>
    <xf numFmtId="0" fontId="21" fillId="7" borderId="2" xfId="2" applyFont="1" applyFill="1" applyBorder="1" applyAlignment="1">
      <alignment horizontal="left" vertical="top" wrapText="1"/>
    </xf>
    <xf numFmtId="3" fontId="21" fillId="7" borderId="2" xfId="0" applyNumberFormat="1" applyFont="1" applyFill="1" applyBorder="1" applyAlignment="1">
      <alignment wrapText="1"/>
    </xf>
    <xf numFmtId="0" fontId="14" fillId="7" borderId="2" xfId="2" applyFont="1" applyFill="1" applyBorder="1" applyAlignment="1">
      <alignment horizontal="left" vertical="top" wrapText="1" indent="1"/>
    </xf>
    <xf numFmtId="3" fontId="14" fillId="7" borderId="2" xfId="0" applyNumberFormat="1" applyFont="1" applyFill="1" applyBorder="1" applyAlignment="1">
      <alignment wrapText="1"/>
    </xf>
    <xf numFmtId="3" fontId="22" fillId="7" borderId="2" xfId="0" applyNumberFormat="1" applyFont="1" applyFill="1" applyBorder="1" applyAlignment="1">
      <alignment wrapText="1"/>
    </xf>
    <xf numFmtId="3" fontId="10" fillId="7" borderId="2" xfId="0" applyNumberFormat="1" applyFont="1" applyFill="1" applyBorder="1" applyAlignment="1">
      <alignment wrapText="1"/>
    </xf>
    <xf numFmtId="0" fontId="16" fillId="0" borderId="0" xfId="0" applyFont="1" applyAlignment="1">
      <alignment horizontal="left" wrapText="1" indent="4"/>
    </xf>
    <xf numFmtId="3" fontId="16" fillId="0" borderId="0" xfId="0" applyNumberFormat="1" applyFont="1" applyAlignment="1">
      <alignment wrapText="1"/>
    </xf>
    <xf numFmtId="0" fontId="9" fillId="3" borderId="4" xfId="2" applyFont="1" applyFill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3" applyAlignment="1">
      <alignment vertical="center"/>
    </xf>
    <xf numFmtId="3" fontId="8" fillId="8" borderId="1" xfId="1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3" fontId="8" fillId="6" borderId="2" xfId="1" applyNumberFormat="1" applyFont="1" applyFill="1" applyBorder="1" applyAlignment="1">
      <alignment horizontal="right" vertical="top" wrapText="1"/>
    </xf>
    <xf numFmtId="0" fontId="13" fillId="6" borderId="2" xfId="0" applyFont="1" applyFill="1" applyBorder="1" applyAlignment="1">
      <alignment horizontal="left" vertical="top" wrapText="1" indent="3"/>
    </xf>
    <xf numFmtId="3" fontId="25" fillId="7" borderId="2" xfId="0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wrapText="1"/>
    </xf>
    <xf numFmtId="3" fontId="8" fillId="6" borderId="2" xfId="1" applyNumberFormat="1" applyFont="1" applyFill="1" applyBorder="1" applyAlignment="1">
      <alignment horizontal="right" vertical="center" wrapText="1"/>
    </xf>
    <xf numFmtId="3" fontId="13" fillId="6" borderId="2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14" fillId="0" borderId="2" xfId="1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vertical="center" wrapText="1"/>
    </xf>
    <xf numFmtId="3" fontId="8" fillId="5" borderId="2" xfId="0" applyNumberFormat="1" applyFont="1" applyFill="1" applyBorder="1" applyAlignment="1">
      <alignment vertical="center" wrapText="1"/>
    </xf>
    <xf numFmtId="3" fontId="13" fillId="0" borderId="2" xfId="1" applyNumberFormat="1" applyFont="1" applyFill="1" applyBorder="1" applyAlignment="1">
      <alignment horizontal="right" vertical="center" wrapText="1"/>
    </xf>
    <xf numFmtId="3" fontId="19" fillId="0" borderId="2" xfId="1" applyNumberFormat="1" applyFont="1" applyFill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3" fontId="18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4">
    <cellStyle name="Comma" xfId="1" builtinId="3"/>
    <cellStyle name="Hyperlink" xfId="3" builtinId="8"/>
    <cellStyle name="Normal" xfId="0" builtinId="0"/>
    <cellStyle name="Normal 3 3 2 2" xfId="2" xr:uid="{766C8109-44B2-45CE-9E18-BF83428B12C7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B094-4AF3-4700-A453-1E4B60EF4FB6}">
  <sheetPr>
    <tabColor rgb="FF0070C0"/>
  </sheetPr>
  <dimension ref="A1:F80"/>
  <sheetViews>
    <sheetView tabSelected="1" zoomScale="60" zoomScaleNormal="60" workbookViewId="0">
      <selection activeCell="R24" sqref="R24"/>
    </sheetView>
  </sheetViews>
  <sheetFormatPr defaultColWidth="9" defaultRowHeight="15.75" x14ac:dyDescent="0.25"/>
  <cols>
    <col min="1" max="1" width="7.625" style="1" customWidth="1"/>
    <col min="2" max="2" width="91.375" style="1" customWidth="1"/>
    <col min="3" max="5" width="16.5" style="1" customWidth="1"/>
    <col min="6" max="6" width="16" style="1" customWidth="1"/>
    <col min="7" max="7" width="6.125" style="1" customWidth="1"/>
    <col min="8" max="16384" width="9" style="1"/>
  </cols>
  <sheetData>
    <row r="1" spans="1:6" ht="18.75" x14ac:dyDescent="0.3">
      <c r="C1" s="2"/>
      <c r="D1" s="3"/>
      <c r="E1" s="4"/>
      <c r="F1" s="1" t="s">
        <v>0</v>
      </c>
    </row>
    <row r="2" spans="1:6" ht="36.75" customHeight="1" x14ac:dyDescent="0.25">
      <c r="C2" s="77" t="s">
        <v>1</v>
      </c>
      <c r="D2" s="77"/>
      <c r="E2" s="77"/>
      <c r="F2" s="77"/>
    </row>
    <row r="4" spans="1:6" ht="20.25" x14ac:dyDescent="0.3">
      <c r="B4" s="78" t="s">
        <v>2</v>
      </c>
      <c r="C4" s="78"/>
      <c r="D4" s="78"/>
      <c r="E4" s="78"/>
      <c r="F4" s="79"/>
    </row>
    <row r="5" spans="1:6" ht="16.5" thickBot="1" x14ac:dyDescent="0.3"/>
    <row r="6" spans="1:6" ht="18.75" x14ac:dyDescent="0.25">
      <c r="A6" s="5"/>
      <c r="B6" s="6"/>
      <c r="C6" s="55" t="s">
        <v>3</v>
      </c>
      <c r="D6" s="55" t="s">
        <v>4</v>
      </c>
      <c r="E6" s="55" t="s">
        <v>5</v>
      </c>
      <c r="F6" s="55" t="s">
        <v>6</v>
      </c>
    </row>
    <row r="7" spans="1:6" ht="18.75" x14ac:dyDescent="0.3">
      <c r="B7" s="7" t="s">
        <v>7</v>
      </c>
      <c r="C7" s="8">
        <v>-13017335</v>
      </c>
      <c r="D7" s="8">
        <v>32192182</v>
      </c>
      <c r="E7" s="8">
        <v>43467020</v>
      </c>
      <c r="F7" s="8">
        <v>1368844</v>
      </c>
    </row>
    <row r="8" spans="1:6" ht="18.75" x14ac:dyDescent="0.25">
      <c r="B8" s="10"/>
      <c r="C8" s="11"/>
      <c r="D8" s="11"/>
      <c r="E8" s="11"/>
    </row>
    <row r="9" spans="1:6" ht="18.75" x14ac:dyDescent="0.25">
      <c r="A9" s="12">
        <v>1</v>
      </c>
      <c r="B9" s="56" t="s">
        <v>8</v>
      </c>
      <c r="C9" s="61">
        <v>3565365</v>
      </c>
      <c r="D9" s="61">
        <v>4707339</v>
      </c>
      <c r="E9" s="61">
        <v>1843815</v>
      </c>
      <c r="F9" s="61">
        <v>1825928</v>
      </c>
    </row>
    <row r="10" spans="1:6" ht="18.75" x14ac:dyDescent="0.25">
      <c r="A10" s="12">
        <f>A9+1</f>
        <v>2</v>
      </c>
      <c r="B10" s="58" t="s">
        <v>9</v>
      </c>
      <c r="C10" s="62">
        <v>33550</v>
      </c>
      <c r="D10" s="62">
        <v>33550</v>
      </c>
      <c r="E10" s="62">
        <v>33550</v>
      </c>
      <c r="F10" s="62">
        <v>33550</v>
      </c>
    </row>
    <row r="11" spans="1:6" ht="18.75" x14ac:dyDescent="0.3">
      <c r="A11" s="12">
        <f t="shared" ref="A11:A70" si="0">A10+1</f>
        <v>3</v>
      </c>
      <c r="B11" s="13"/>
      <c r="C11" s="63"/>
      <c r="D11" s="63"/>
      <c r="E11" s="63"/>
      <c r="F11" s="64"/>
    </row>
    <row r="12" spans="1:6" ht="18.75" x14ac:dyDescent="0.25">
      <c r="A12" s="12">
        <f t="shared" si="0"/>
        <v>4</v>
      </c>
      <c r="B12" s="56" t="s">
        <v>10</v>
      </c>
      <c r="C12" s="61">
        <f>SUM(C13:C15)</f>
        <v>36980676</v>
      </c>
      <c r="D12" s="61">
        <f t="shared" ref="D12:F12" si="1">SUM(D13:D15)</f>
        <v>38593245</v>
      </c>
      <c r="E12" s="61">
        <f t="shared" si="1"/>
        <v>38914902</v>
      </c>
      <c r="F12" s="61">
        <f t="shared" si="1"/>
        <v>40327191</v>
      </c>
    </row>
    <row r="13" spans="1:6" ht="18.75" x14ac:dyDescent="0.3">
      <c r="A13" s="12">
        <f t="shared" si="0"/>
        <v>5</v>
      </c>
      <c r="B13" s="14" t="s">
        <v>11</v>
      </c>
      <c r="C13" s="65">
        <v>6434876</v>
      </c>
      <c r="D13" s="65">
        <v>8047445</v>
      </c>
      <c r="E13" s="65">
        <v>8369102</v>
      </c>
      <c r="F13" s="66">
        <v>9781391</v>
      </c>
    </row>
    <row r="14" spans="1:6" ht="18.75" x14ac:dyDescent="0.25">
      <c r="A14" s="12">
        <f t="shared" si="0"/>
        <v>6</v>
      </c>
      <c r="B14" s="16" t="s">
        <v>12</v>
      </c>
      <c r="C14" s="60">
        <v>545800</v>
      </c>
      <c r="D14" s="60">
        <v>545800</v>
      </c>
      <c r="E14" s="60">
        <v>545800</v>
      </c>
      <c r="F14" s="60">
        <v>545800</v>
      </c>
    </row>
    <row r="15" spans="1:6" ht="37.5" x14ac:dyDescent="0.25">
      <c r="A15" s="12">
        <f t="shared" si="0"/>
        <v>7</v>
      </c>
      <c r="B15" s="16" t="s">
        <v>63</v>
      </c>
      <c r="C15" s="60">
        <v>30000000</v>
      </c>
      <c r="D15" s="60">
        <v>30000000</v>
      </c>
      <c r="E15" s="60">
        <v>30000000</v>
      </c>
      <c r="F15" s="60">
        <v>30000000</v>
      </c>
    </row>
    <row r="16" spans="1:6" ht="18.75" x14ac:dyDescent="0.3">
      <c r="A16" s="12">
        <f t="shared" si="0"/>
        <v>8</v>
      </c>
      <c r="B16" s="14"/>
      <c r="C16" s="65"/>
      <c r="D16" s="65"/>
      <c r="E16" s="65"/>
      <c r="F16" s="66"/>
    </row>
    <row r="17" spans="1:6" ht="18.75" x14ac:dyDescent="0.25">
      <c r="A17" s="12">
        <f t="shared" si="0"/>
        <v>9</v>
      </c>
      <c r="B17" s="56" t="s">
        <v>13</v>
      </c>
      <c r="C17" s="61">
        <f>C18+C19+C20+C23+C32+C37+C21+C22</f>
        <v>284306759</v>
      </c>
      <c r="D17" s="61">
        <f t="shared" ref="D17:F17" si="2">D18+D19+D20+D23+D32+D37+D21+D22</f>
        <v>221089170</v>
      </c>
      <c r="E17" s="61">
        <f t="shared" si="2"/>
        <v>210844391</v>
      </c>
      <c r="F17" s="61">
        <f t="shared" si="2"/>
        <v>148212298</v>
      </c>
    </row>
    <row r="18" spans="1:6" ht="18.75" x14ac:dyDescent="0.3">
      <c r="A18" s="12">
        <f t="shared" si="0"/>
        <v>10</v>
      </c>
      <c r="B18" s="14" t="s">
        <v>14</v>
      </c>
      <c r="C18" s="65">
        <v>5058072</v>
      </c>
      <c r="D18" s="65">
        <v>10264824</v>
      </c>
      <c r="E18" s="65">
        <v>9985573</v>
      </c>
      <c r="F18" s="66">
        <v>10067777</v>
      </c>
    </row>
    <row r="19" spans="1:6" ht="18.75" x14ac:dyDescent="0.3">
      <c r="A19" s="12">
        <f t="shared" si="0"/>
        <v>11</v>
      </c>
      <c r="B19" s="14" t="s">
        <v>15</v>
      </c>
      <c r="C19" s="65">
        <v>5017645</v>
      </c>
      <c r="D19" s="65">
        <v>4499306</v>
      </c>
      <c r="E19" s="65">
        <v>4604426</v>
      </c>
      <c r="F19" s="66">
        <v>3743990</v>
      </c>
    </row>
    <row r="20" spans="1:6" ht="18.75" x14ac:dyDescent="0.3">
      <c r="A20" s="12">
        <f t="shared" si="0"/>
        <v>12</v>
      </c>
      <c r="B20" s="17" t="s">
        <v>16</v>
      </c>
      <c r="C20" s="67">
        <v>957866</v>
      </c>
      <c r="D20" s="67">
        <v>996965</v>
      </c>
      <c r="E20" s="67">
        <v>1031789</v>
      </c>
      <c r="F20" s="66">
        <v>1063184</v>
      </c>
    </row>
    <row r="21" spans="1:6" ht="37.5" x14ac:dyDescent="0.3">
      <c r="A21" s="12">
        <f t="shared" si="0"/>
        <v>13</v>
      </c>
      <c r="B21" s="17" t="s">
        <v>17</v>
      </c>
      <c r="C21" s="67">
        <f>3253880-609840</f>
        <v>2644040</v>
      </c>
      <c r="D21" s="67">
        <v>2543151</v>
      </c>
      <c r="E21" s="67">
        <v>2543151</v>
      </c>
      <c r="F21" s="66">
        <v>2543151</v>
      </c>
    </row>
    <row r="22" spans="1:6" ht="37.5" x14ac:dyDescent="0.3">
      <c r="A22" s="12">
        <f t="shared" si="0"/>
        <v>14</v>
      </c>
      <c r="B22" s="17" t="s">
        <v>18</v>
      </c>
      <c r="C22" s="67">
        <v>544859</v>
      </c>
      <c r="D22" s="67">
        <v>443374</v>
      </c>
      <c r="E22" s="67">
        <v>443374</v>
      </c>
      <c r="F22" s="66">
        <v>443374</v>
      </c>
    </row>
    <row r="23" spans="1:6" ht="18.75" x14ac:dyDescent="0.3">
      <c r="A23" s="12">
        <f>A22+1</f>
        <v>15</v>
      </c>
      <c r="B23" s="14" t="s">
        <v>19</v>
      </c>
      <c r="C23" s="67">
        <f>SUM(C24:C31)</f>
        <v>12458091</v>
      </c>
      <c r="D23" s="67">
        <f t="shared" ref="D23:F23" si="3">SUM(D24:D31)</f>
        <v>11408650</v>
      </c>
      <c r="E23" s="67">
        <f t="shared" si="3"/>
        <v>8929230</v>
      </c>
      <c r="F23" s="67">
        <f t="shared" si="3"/>
        <v>8717149</v>
      </c>
    </row>
    <row r="24" spans="1:6" ht="37.5" x14ac:dyDescent="0.3">
      <c r="A24" s="12">
        <f t="shared" si="0"/>
        <v>16</v>
      </c>
      <c r="B24" s="19" t="s">
        <v>20</v>
      </c>
      <c r="C24" s="68">
        <v>827186</v>
      </c>
      <c r="D24" s="68">
        <v>827186</v>
      </c>
      <c r="E24" s="68">
        <v>827186</v>
      </c>
      <c r="F24" s="68">
        <v>827186</v>
      </c>
    </row>
    <row r="25" spans="1:6" ht="18.75" x14ac:dyDescent="0.3">
      <c r="A25" s="12">
        <f t="shared" si="0"/>
        <v>17</v>
      </c>
      <c r="B25" s="19" t="s">
        <v>21</v>
      </c>
      <c r="C25" s="69">
        <v>1295602</v>
      </c>
      <c r="D25" s="69">
        <v>1295602</v>
      </c>
      <c r="E25" s="69">
        <v>1295602</v>
      </c>
      <c r="F25" s="69">
        <v>1295602</v>
      </c>
    </row>
    <row r="26" spans="1:6" ht="37.5" x14ac:dyDescent="0.3">
      <c r="A26" s="12">
        <f t="shared" si="0"/>
        <v>18</v>
      </c>
      <c r="B26" s="19" t="s">
        <v>22</v>
      </c>
      <c r="C26" s="20">
        <v>877294</v>
      </c>
      <c r="D26" s="20">
        <v>464774</v>
      </c>
      <c r="E26" s="20">
        <v>201378</v>
      </c>
      <c r="F26" s="20">
        <v>207352</v>
      </c>
    </row>
    <row r="27" spans="1:6" ht="18.75" x14ac:dyDescent="0.3">
      <c r="A27" s="12">
        <f t="shared" si="0"/>
        <v>19</v>
      </c>
      <c r="B27" s="19" t="s">
        <v>23</v>
      </c>
      <c r="C27" s="68">
        <v>2491869</v>
      </c>
      <c r="D27" s="68">
        <v>1044663</v>
      </c>
      <c r="E27" s="68">
        <v>1048019</v>
      </c>
      <c r="F27" s="68">
        <v>1051644</v>
      </c>
    </row>
    <row r="28" spans="1:6" ht="18.75" x14ac:dyDescent="0.3">
      <c r="A28" s="12">
        <f t="shared" si="0"/>
        <v>20</v>
      </c>
      <c r="B28" s="19" t="s">
        <v>24</v>
      </c>
      <c r="C28" s="70">
        <v>5005500</v>
      </c>
      <c r="D28" s="70">
        <v>5926425</v>
      </c>
      <c r="E28" s="70">
        <v>3757045</v>
      </c>
      <c r="F28" s="70">
        <v>3524725</v>
      </c>
    </row>
    <row r="29" spans="1:6" ht="18.75" x14ac:dyDescent="0.3">
      <c r="A29" s="12">
        <f t="shared" si="0"/>
        <v>21</v>
      </c>
      <c r="B29" s="19" t="s">
        <v>25</v>
      </c>
      <c r="C29" s="70">
        <v>150000</v>
      </c>
      <c r="D29" s="70">
        <v>150000</v>
      </c>
      <c r="E29" s="70">
        <v>100000</v>
      </c>
      <c r="F29" s="70"/>
    </row>
    <row r="30" spans="1:6" ht="37.5" x14ac:dyDescent="0.3">
      <c r="A30" s="12">
        <f t="shared" si="0"/>
        <v>22</v>
      </c>
      <c r="B30" s="19" t="s">
        <v>26</v>
      </c>
      <c r="C30" s="70">
        <v>1700000</v>
      </c>
      <c r="D30" s="70">
        <v>1700000</v>
      </c>
      <c r="E30" s="70">
        <v>1700000</v>
      </c>
      <c r="F30" s="70">
        <v>1700000</v>
      </c>
    </row>
    <row r="31" spans="1:6" ht="18.75" x14ac:dyDescent="0.3">
      <c r="A31" s="12">
        <f t="shared" si="0"/>
        <v>23</v>
      </c>
      <c r="B31" s="19" t="s">
        <v>27</v>
      </c>
      <c r="C31" s="70">
        <v>110640</v>
      </c>
      <c r="D31" s="70"/>
      <c r="E31" s="70"/>
      <c r="F31" s="70">
        <v>110640</v>
      </c>
    </row>
    <row r="32" spans="1:6" s="22" customFormat="1" ht="18.75" x14ac:dyDescent="0.25">
      <c r="A32" s="12">
        <f t="shared" si="0"/>
        <v>24</v>
      </c>
      <c r="B32" s="21" t="s">
        <v>28</v>
      </c>
      <c r="C32" s="71">
        <f>SUM(C33:C36)</f>
        <v>90250000</v>
      </c>
      <c r="D32" s="71">
        <f t="shared" ref="D32:F32" si="4">SUM(D33:D36)</f>
        <v>96190000</v>
      </c>
      <c r="E32" s="71">
        <f t="shared" si="4"/>
        <v>89100000</v>
      </c>
      <c r="F32" s="71">
        <f t="shared" si="4"/>
        <v>27600000</v>
      </c>
    </row>
    <row r="33" spans="1:6" s="22" customFormat="1" ht="18.75" x14ac:dyDescent="0.25">
      <c r="A33" s="12">
        <f t="shared" si="0"/>
        <v>25</v>
      </c>
      <c r="B33" s="23" t="s">
        <v>29</v>
      </c>
      <c r="C33" s="72">
        <v>50000000</v>
      </c>
      <c r="D33" s="73"/>
      <c r="E33" s="72"/>
      <c r="F33" s="68"/>
    </row>
    <row r="34" spans="1:6" s="22" customFormat="1" ht="37.5" x14ac:dyDescent="0.25">
      <c r="A34" s="12">
        <f t="shared" si="0"/>
        <v>26</v>
      </c>
      <c r="B34" s="23" t="s">
        <v>30</v>
      </c>
      <c r="C34" s="74">
        <f>250000+2000000</f>
        <v>2250000</v>
      </c>
      <c r="D34" s="74">
        <f>6000000+3000000</f>
        <v>9000000</v>
      </c>
      <c r="E34" s="74">
        <v>10000000</v>
      </c>
      <c r="F34" s="68"/>
    </row>
    <row r="35" spans="1:6" ht="18.75" x14ac:dyDescent="0.25">
      <c r="A35" s="12">
        <f t="shared" si="0"/>
        <v>27</v>
      </c>
      <c r="B35" s="23" t="s">
        <v>31</v>
      </c>
      <c r="C35" s="74">
        <v>23000000</v>
      </c>
      <c r="D35" s="74">
        <f>82190000-10000000</f>
        <v>72190000</v>
      </c>
      <c r="E35" s="74">
        <f>71100000-10000000</f>
        <v>61100000</v>
      </c>
      <c r="F35" s="70">
        <f>87600000-60000000</f>
        <v>27600000</v>
      </c>
    </row>
    <row r="36" spans="1:6" s="22" customFormat="1" ht="18.75" x14ac:dyDescent="0.25">
      <c r="A36" s="12">
        <f t="shared" si="0"/>
        <v>28</v>
      </c>
      <c r="B36" s="23" t="s">
        <v>32</v>
      </c>
      <c r="C36" s="74">
        <v>15000000</v>
      </c>
      <c r="D36" s="74">
        <v>15000000</v>
      </c>
      <c r="E36" s="74">
        <v>18000000</v>
      </c>
      <c r="F36" s="68"/>
    </row>
    <row r="37" spans="1:6" s="22" customFormat="1" ht="18.75" x14ac:dyDescent="0.25">
      <c r="A37" s="12">
        <f t="shared" si="0"/>
        <v>29</v>
      </c>
      <c r="B37" s="25" t="s">
        <v>33</v>
      </c>
      <c r="C37" s="75">
        <f>SUM(C38:C42)</f>
        <v>167376186</v>
      </c>
      <c r="D37" s="75">
        <f t="shared" ref="D37:F37" si="5">SUM(D38:D42)</f>
        <v>94742900</v>
      </c>
      <c r="E37" s="75">
        <f t="shared" si="5"/>
        <v>94206848</v>
      </c>
      <c r="F37" s="75">
        <f t="shared" si="5"/>
        <v>94033673</v>
      </c>
    </row>
    <row r="38" spans="1:6" s="22" customFormat="1" ht="75" x14ac:dyDescent="0.25">
      <c r="A38" s="12">
        <f t="shared" si="0"/>
        <v>30</v>
      </c>
      <c r="B38" s="23" t="s">
        <v>34</v>
      </c>
      <c r="C38" s="26">
        <v>90071019</v>
      </c>
      <c r="D38" s="26">
        <v>90071019</v>
      </c>
      <c r="E38" s="26">
        <v>90071019</v>
      </c>
      <c r="F38" s="26">
        <v>90071019</v>
      </c>
    </row>
    <row r="39" spans="1:6" s="22" customFormat="1" ht="18.75" x14ac:dyDescent="0.25">
      <c r="A39" s="12">
        <f t="shared" si="0"/>
        <v>31</v>
      </c>
      <c r="B39" s="23" t="s">
        <v>35</v>
      </c>
      <c r="C39" s="26">
        <v>4806180</v>
      </c>
      <c r="D39" s="26"/>
      <c r="E39" s="26"/>
      <c r="F39" s="26"/>
    </row>
    <row r="40" spans="1:6" s="22" customFormat="1" ht="37.5" x14ac:dyDescent="0.25">
      <c r="A40" s="12">
        <f t="shared" si="0"/>
        <v>32</v>
      </c>
      <c r="B40" s="23" t="s">
        <v>36</v>
      </c>
      <c r="C40" s="27">
        <v>4306887</v>
      </c>
      <c r="D40" s="27">
        <v>3148674</v>
      </c>
      <c r="E40" s="27">
        <v>2817420</v>
      </c>
      <c r="F40" s="27">
        <v>2644245</v>
      </c>
    </row>
    <row r="41" spans="1:6" s="22" customFormat="1" ht="37.5" x14ac:dyDescent="0.3">
      <c r="A41" s="12">
        <f t="shared" si="0"/>
        <v>33</v>
      </c>
      <c r="B41" s="28" t="s">
        <v>37</v>
      </c>
      <c r="C41" s="60">
        <v>65000000</v>
      </c>
      <c r="D41" s="60"/>
      <c r="E41" s="60"/>
      <c r="F41" s="76"/>
    </row>
    <row r="42" spans="1:6" s="22" customFormat="1" ht="37.5" x14ac:dyDescent="0.3">
      <c r="A42" s="12">
        <f t="shared" si="0"/>
        <v>34</v>
      </c>
      <c r="B42" s="29" t="s">
        <v>38</v>
      </c>
      <c r="C42" s="67">
        <v>3192100</v>
      </c>
      <c r="D42" s="67">
        <v>1523207</v>
      </c>
      <c r="E42" s="67">
        <v>1318409</v>
      </c>
      <c r="F42" s="66">
        <v>1318409</v>
      </c>
    </row>
    <row r="43" spans="1:6" s="22" customFormat="1" ht="18.75" x14ac:dyDescent="0.3">
      <c r="A43" s="12">
        <f t="shared" si="0"/>
        <v>35</v>
      </c>
      <c r="B43" s="29"/>
      <c r="C43" s="18"/>
      <c r="D43" s="18"/>
      <c r="E43" s="18"/>
      <c r="F43" s="15"/>
    </row>
    <row r="44" spans="1:6" s="22" customFormat="1" ht="18.75" x14ac:dyDescent="0.25">
      <c r="A44" s="12">
        <f t="shared" si="0"/>
        <v>36</v>
      </c>
      <c r="B44" s="56" t="s">
        <v>39</v>
      </c>
      <c r="C44" s="57">
        <f>C45</f>
        <v>149586000</v>
      </c>
      <c r="D44" s="57">
        <f t="shared" ref="D44:F44" si="6">D45</f>
        <v>210824250</v>
      </c>
      <c r="E44" s="57">
        <f t="shared" si="6"/>
        <v>236241500</v>
      </c>
      <c r="F44" s="57">
        <f t="shared" si="6"/>
        <v>238562750</v>
      </c>
    </row>
    <row r="45" spans="1:6" s="22" customFormat="1" ht="18.75" x14ac:dyDescent="0.3">
      <c r="A45" s="12">
        <f t="shared" si="0"/>
        <v>37</v>
      </c>
      <c r="B45" s="30" t="s">
        <v>40</v>
      </c>
      <c r="C45" s="31">
        <v>149586000</v>
      </c>
      <c r="D45" s="31">
        <v>210824250</v>
      </c>
      <c r="E45" s="31">
        <v>236241500</v>
      </c>
      <c r="F45" s="31">
        <v>238562750</v>
      </c>
    </row>
    <row r="46" spans="1:6" s="22" customFormat="1" ht="18.75" x14ac:dyDescent="0.3">
      <c r="A46" s="12">
        <f t="shared" si="0"/>
        <v>38</v>
      </c>
      <c r="B46" s="32"/>
      <c r="C46" s="33"/>
      <c r="D46" s="33"/>
      <c r="E46" s="33"/>
      <c r="F46" s="24"/>
    </row>
    <row r="47" spans="1:6" ht="18.75" x14ac:dyDescent="0.3">
      <c r="A47" s="12">
        <f t="shared" si="0"/>
        <v>39</v>
      </c>
      <c r="B47" s="34" t="s">
        <v>41</v>
      </c>
      <c r="C47" s="35">
        <f>C9+C17+C12+C44</f>
        <v>474438800</v>
      </c>
      <c r="D47" s="35">
        <f>D9+D17+D12+D44</f>
        <v>475214004</v>
      </c>
      <c r="E47" s="35">
        <f>E9+E17+E12+E44</f>
        <v>487844608</v>
      </c>
      <c r="F47" s="35">
        <f>F9+F17+F12+F44</f>
        <v>428928167</v>
      </c>
    </row>
    <row r="48" spans="1:6" ht="18.75" x14ac:dyDescent="0.3">
      <c r="A48" s="12">
        <f t="shared" si="0"/>
        <v>40</v>
      </c>
      <c r="B48" s="36"/>
      <c r="C48" s="37"/>
      <c r="D48" s="37"/>
      <c r="E48" s="37"/>
      <c r="F48" s="37"/>
    </row>
    <row r="49" spans="1:6" ht="18.75" x14ac:dyDescent="0.3">
      <c r="A49" s="12">
        <f t="shared" si="0"/>
        <v>41</v>
      </c>
      <c r="B49" s="38" t="s">
        <v>42</v>
      </c>
      <c r="C49" s="8">
        <f>C7-C47</f>
        <v>-487456135</v>
      </c>
      <c r="D49" s="8">
        <f>D7-D47</f>
        <v>-443021822</v>
      </c>
      <c r="E49" s="8">
        <f>E7-E47</f>
        <v>-444377588</v>
      </c>
      <c r="F49" s="8">
        <f>F7-F47</f>
        <v>-427559323</v>
      </c>
    </row>
    <row r="50" spans="1:6" ht="18.75" x14ac:dyDescent="0.25">
      <c r="A50" s="12">
        <f t="shared" si="0"/>
        <v>42</v>
      </c>
      <c r="B50" s="39"/>
      <c r="C50" s="40"/>
      <c r="D50" s="40"/>
      <c r="E50" s="40"/>
      <c r="F50" s="9"/>
    </row>
    <row r="51" spans="1:6" ht="18.75" x14ac:dyDescent="0.3">
      <c r="A51" s="12">
        <f t="shared" si="0"/>
        <v>43</v>
      </c>
      <c r="B51" s="41" t="s">
        <v>43</v>
      </c>
      <c r="C51" s="42">
        <f>-C49</f>
        <v>487456135</v>
      </c>
      <c r="D51" s="42">
        <f t="shared" ref="D51:F51" si="7">-D49</f>
        <v>443021822</v>
      </c>
      <c r="E51" s="42">
        <f t="shared" si="7"/>
        <v>444377588</v>
      </c>
      <c r="F51" s="42">
        <f t="shared" si="7"/>
        <v>427559323</v>
      </c>
    </row>
    <row r="52" spans="1:6" ht="18.75" x14ac:dyDescent="0.3">
      <c r="A52" s="12">
        <f t="shared" si="0"/>
        <v>44</v>
      </c>
      <c r="B52" s="43" t="s">
        <v>44</v>
      </c>
      <c r="C52" s="44">
        <f>C53+C54+C55+C56+C57+C58+C61+C62+C59+C60+C63</f>
        <v>330710635.20813334</v>
      </c>
      <c r="D52" s="44">
        <f t="shared" ref="D52:F52" si="8">D53+D54+D55+D56+D57+D58+D61+D62+D59+D60+D63</f>
        <v>377775466.20813334</v>
      </c>
      <c r="E52" s="44">
        <f t="shared" si="8"/>
        <v>367232180.20813334</v>
      </c>
      <c r="F52" s="44">
        <f t="shared" si="8"/>
        <v>436909545.20813334</v>
      </c>
    </row>
    <row r="53" spans="1:6" s="22" customFormat="1" ht="56.25" x14ac:dyDescent="0.3">
      <c r="A53" s="12">
        <f t="shared" si="0"/>
        <v>45</v>
      </c>
      <c r="B53" s="45" t="s">
        <v>45</v>
      </c>
      <c r="C53" s="46">
        <v>2563978.2081333334</v>
      </c>
      <c r="D53" s="46">
        <v>2665350.2081333334</v>
      </c>
      <c r="E53" s="46">
        <v>2665350.2081333334</v>
      </c>
      <c r="F53" s="47">
        <v>2665350.2081333334</v>
      </c>
    </row>
    <row r="54" spans="1:6" s="22" customFormat="1" ht="37.5" x14ac:dyDescent="0.3">
      <c r="A54" s="12">
        <f t="shared" si="0"/>
        <v>46</v>
      </c>
      <c r="B54" s="45" t="s">
        <v>62</v>
      </c>
      <c r="C54" s="46">
        <v>50000000</v>
      </c>
      <c r="D54" s="46">
        <v>50000000</v>
      </c>
      <c r="E54" s="46">
        <v>50000000</v>
      </c>
      <c r="F54" s="46">
        <v>50000000</v>
      </c>
    </row>
    <row r="55" spans="1:6" s="22" customFormat="1" ht="18.75" x14ac:dyDescent="0.3">
      <c r="A55" s="12">
        <f t="shared" si="0"/>
        <v>47</v>
      </c>
      <c r="B55" s="45" t="s">
        <v>46</v>
      </c>
      <c r="C55" s="46">
        <f>C34+C23</f>
        <v>14708091</v>
      </c>
      <c r="D55" s="46">
        <f t="shared" ref="D55:F55" si="9">D34+D23</f>
        <v>20408650</v>
      </c>
      <c r="E55" s="46">
        <f t="shared" si="9"/>
        <v>18929230</v>
      </c>
      <c r="F55" s="46">
        <f t="shared" si="9"/>
        <v>8717149</v>
      </c>
    </row>
    <row r="56" spans="1:6" s="22" customFormat="1" ht="18.75" x14ac:dyDescent="0.3">
      <c r="A56" s="12">
        <f t="shared" si="0"/>
        <v>48</v>
      </c>
      <c r="B56" s="45" t="s">
        <v>47</v>
      </c>
      <c r="C56" s="46">
        <v>21875200</v>
      </c>
      <c r="D56" s="46">
        <v>-438295</v>
      </c>
      <c r="E56" s="46">
        <v>1666322</v>
      </c>
      <c r="F56" s="47">
        <v>7153149</v>
      </c>
    </row>
    <row r="57" spans="1:6" s="22" customFormat="1" ht="18.75" x14ac:dyDescent="0.3">
      <c r="A57" s="12">
        <f t="shared" si="0"/>
        <v>49</v>
      </c>
      <c r="B57" s="45" t="s">
        <v>48</v>
      </c>
      <c r="C57" s="46">
        <f>-C58-2931919+700000+1000000+2000000+278902+17100000+3100000-60000+442961-400000</f>
        <v>5344969</v>
      </c>
      <c r="D57" s="46">
        <f>-D58-5000000-2931919+900000+600000+890148+20100000+3300000-60000+925406-3287247</f>
        <v>15372630</v>
      </c>
      <c r="E57" s="46">
        <f>7000000+800000+900000-1200000+1280325+23600000+3500000-60000+925406-3489348</f>
        <v>33256383</v>
      </c>
      <c r="F57" s="47">
        <f>16000000+1500000+1000000+1748426+27200000+3700000-60000+925406-3680541</f>
        <v>48333291</v>
      </c>
    </row>
    <row r="58" spans="1:6" s="22" customFormat="1" ht="18.75" x14ac:dyDescent="0.3">
      <c r="A58" s="12">
        <f t="shared" si="0"/>
        <v>50</v>
      </c>
      <c r="B58" s="45" t="s">
        <v>49</v>
      </c>
      <c r="C58" s="46">
        <v>15884975</v>
      </c>
      <c r="D58" s="46">
        <v>63758</v>
      </c>
      <c r="E58" s="46"/>
      <c r="F58" s="47"/>
    </row>
    <row r="59" spans="1:6" s="22" customFormat="1" ht="18.75" x14ac:dyDescent="0.3">
      <c r="A59" s="12">
        <f t="shared" si="0"/>
        <v>51</v>
      </c>
      <c r="B59" s="45" t="s">
        <v>50</v>
      </c>
      <c r="C59" s="46">
        <f>C45</f>
        <v>149586000</v>
      </c>
      <c r="D59" s="46">
        <f>D45</f>
        <v>210824250</v>
      </c>
      <c r="E59" s="46">
        <f>E45</f>
        <v>236241500</v>
      </c>
      <c r="F59" s="46">
        <f>F45</f>
        <v>238562750</v>
      </c>
    </row>
    <row r="60" spans="1:6" s="22" customFormat="1" ht="18.75" x14ac:dyDescent="0.3">
      <c r="A60" s="12">
        <f t="shared" si="0"/>
        <v>52</v>
      </c>
      <c r="B60" s="45" t="s">
        <v>51</v>
      </c>
      <c r="C60" s="46">
        <f>55367538-20000000</f>
        <v>35367538</v>
      </c>
      <c r="D60" s="46">
        <f>63879123-20000000</f>
        <v>43879123</v>
      </c>
      <c r="E60" s="46">
        <f>72473395-20000000</f>
        <v>52473395</v>
      </c>
      <c r="F60" s="46">
        <f>81477856-20000000</f>
        <v>61477856</v>
      </c>
    </row>
    <row r="61" spans="1:6" s="22" customFormat="1" ht="18.75" x14ac:dyDescent="0.3">
      <c r="A61" s="12">
        <f t="shared" si="0"/>
        <v>53</v>
      </c>
      <c r="B61" s="45" t="s">
        <v>52</v>
      </c>
      <c r="C61" s="46">
        <f>C36</f>
        <v>15000000</v>
      </c>
      <c r="D61" s="46">
        <f>D36</f>
        <v>15000000</v>
      </c>
      <c r="E61" s="46">
        <f>-C36-D36-E36</f>
        <v>-48000000</v>
      </c>
      <c r="F61" s="46"/>
    </row>
    <row r="62" spans="1:6" s="22" customFormat="1" ht="18.75" x14ac:dyDescent="0.3">
      <c r="A62" s="12">
        <f t="shared" si="0"/>
        <v>54</v>
      </c>
      <c r="B62" s="45" t="s">
        <v>53</v>
      </c>
      <c r="C62" s="46">
        <v>379884</v>
      </c>
      <c r="D62" s="46"/>
      <c r="E62" s="46"/>
      <c r="F62" s="46"/>
    </row>
    <row r="63" spans="1:6" s="22" customFormat="1" ht="18.75" x14ac:dyDescent="0.3">
      <c r="A63" s="12">
        <f t="shared" si="0"/>
        <v>55</v>
      </c>
      <c r="B63" s="45" t="s">
        <v>66</v>
      </c>
      <c r="C63" s="46">
        <v>20000000</v>
      </c>
      <c r="D63" s="46">
        <v>20000000</v>
      </c>
      <c r="E63" s="46">
        <v>20000000</v>
      </c>
      <c r="F63" s="46">
        <v>20000000</v>
      </c>
    </row>
    <row r="64" spans="1:6" s="22" customFormat="1" ht="18.75" x14ac:dyDescent="0.3">
      <c r="A64" s="12">
        <f t="shared" si="0"/>
        <v>56</v>
      </c>
      <c r="B64" s="43" t="s">
        <v>54</v>
      </c>
      <c r="C64" s="44">
        <f>SUM(C65:C68)</f>
        <v>156781896</v>
      </c>
      <c r="D64" s="44">
        <f>SUM(D65:D68)</f>
        <v>65272703</v>
      </c>
      <c r="E64" s="44">
        <f>SUM(E65:E68)</f>
        <v>77204354</v>
      </c>
      <c r="F64" s="44">
        <f>SUM(F65:F68)</f>
        <v>-9308016</v>
      </c>
    </row>
    <row r="65" spans="1:6" s="22" customFormat="1" ht="18.75" x14ac:dyDescent="0.3">
      <c r="A65" s="12">
        <f t="shared" si="0"/>
        <v>57</v>
      </c>
      <c r="B65" s="45" t="s">
        <v>55</v>
      </c>
      <c r="C65" s="46">
        <v>1200000</v>
      </c>
      <c r="D65" s="46">
        <v>5100000</v>
      </c>
      <c r="E65" s="46">
        <v>5400000</v>
      </c>
      <c r="F65" s="47">
        <v>5500000</v>
      </c>
    </row>
    <row r="66" spans="1:6" s="22" customFormat="1" ht="18.75" x14ac:dyDescent="0.3">
      <c r="A66" s="12">
        <f t="shared" si="0"/>
        <v>58</v>
      </c>
      <c r="B66" s="45" t="s">
        <v>56</v>
      </c>
      <c r="C66" s="46">
        <v>96000000</v>
      </c>
      <c r="D66" s="46">
        <v>60800000</v>
      </c>
      <c r="E66" s="46">
        <v>66000000</v>
      </c>
      <c r="F66" s="48"/>
    </row>
    <row r="67" spans="1:6" s="22" customFormat="1" ht="18.75" x14ac:dyDescent="0.25">
      <c r="A67" s="12">
        <f t="shared" si="0"/>
        <v>59</v>
      </c>
      <c r="B67" s="45" t="s">
        <v>57</v>
      </c>
      <c r="C67" s="59">
        <v>34828202</v>
      </c>
      <c r="D67" s="59">
        <v>-25380991</v>
      </c>
      <c r="E67" s="59">
        <v>-18949340</v>
      </c>
      <c r="F67" s="59">
        <v>-39561710</v>
      </c>
    </row>
    <row r="68" spans="1:6" s="22" customFormat="1" ht="18.75" x14ac:dyDescent="0.3">
      <c r="A68" s="12">
        <f t="shared" si="0"/>
        <v>60</v>
      </c>
      <c r="B68" s="45" t="s">
        <v>58</v>
      </c>
      <c r="C68" s="46">
        <v>24753694</v>
      </c>
      <c r="D68" s="46">
        <v>24753694</v>
      </c>
      <c r="E68" s="46">
        <v>24753694</v>
      </c>
      <c r="F68" s="46">
        <v>24753694</v>
      </c>
    </row>
    <row r="69" spans="1:6" ht="18.75" x14ac:dyDescent="0.3">
      <c r="A69" s="12">
        <f t="shared" si="0"/>
        <v>61</v>
      </c>
      <c r="B69" s="49"/>
      <c r="C69" s="50"/>
      <c r="D69" s="50"/>
      <c r="E69" s="50"/>
      <c r="F69" s="9"/>
    </row>
    <row r="70" spans="1:6" ht="18.75" x14ac:dyDescent="0.3">
      <c r="A70" s="12">
        <f t="shared" si="0"/>
        <v>62</v>
      </c>
      <c r="B70" s="51" t="s">
        <v>59</v>
      </c>
      <c r="C70" s="8">
        <f>C7-C47+C52+C64</f>
        <v>36396.208133339882</v>
      </c>
      <c r="D70" s="8">
        <f>D7-D47+D52+D64</f>
        <v>26347.208133339882</v>
      </c>
      <c r="E70" s="8">
        <f>E7-E47+E52+E64</f>
        <v>58946.208133339882</v>
      </c>
      <c r="F70" s="8">
        <f>F7-F47+F52+F64</f>
        <v>42206.208133339882</v>
      </c>
    </row>
    <row r="72" spans="1:6" x14ac:dyDescent="0.25">
      <c r="C72" s="9"/>
      <c r="D72" s="9"/>
      <c r="E72" s="9"/>
      <c r="F72" s="9"/>
    </row>
    <row r="76" spans="1:6" s="52" customFormat="1" ht="18.75" x14ac:dyDescent="0.3">
      <c r="B76" s="52" t="s">
        <v>60</v>
      </c>
      <c r="F76" s="52" t="s">
        <v>61</v>
      </c>
    </row>
    <row r="79" spans="1:6" x14ac:dyDescent="0.25">
      <c r="B79" s="53" t="s">
        <v>64</v>
      </c>
    </row>
    <row r="80" spans="1:6" x14ac:dyDescent="0.25">
      <c r="B80" s="54" t="s">
        <v>65</v>
      </c>
    </row>
  </sheetData>
  <mergeCells count="2">
    <mergeCell ref="C2:F2"/>
    <mergeCell ref="B4:F4"/>
  </mergeCells>
  <conditionalFormatting sqref="C14:F15 C33:E36 C37:F37 C41:E43 C45:F45 C46:E46">
    <cfRule type="cellIs" dxfId="0" priority="5" operator="lessThan">
      <formula>0</formula>
    </cfRule>
  </conditionalFormatting>
  <hyperlinks>
    <hyperlink ref="B80" r:id="rId1" display="mailto:Zane.Adijane@fm.gov.lv" xr:uid="{4B310490-EC99-435D-80AA-81A693247129}"/>
  </hyperlinks>
  <pageMargins left="0.62992125984251968" right="0.31496062992125984" top="0.70866141732283472" bottom="1.0236220472440944" header="0.27559055118110237" footer="0.43307086614173229"/>
  <pageSetup paperSize="8" scale="75" orientation="portrait" r:id="rId2"/>
  <headerFooter>
    <oddFooter>&amp;L&amp;F&amp;C&amp;P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1_pielikums</vt:lpstr>
      <vt:lpstr>'1_pielikums'!Print_Area</vt:lpstr>
      <vt:lpstr>'1_pielikums'!Print_Titles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Adijāne</dc:creator>
  <cp:lastModifiedBy>Zane Adijāne</cp:lastModifiedBy>
  <cp:lastPrinted>2024-09-17T14:03:01Z</cp:lastPrinted>
  <dcterms:created xsi:type="dcterms:W3CDTF">2024-09-14T12:57:01Z</dcterms:created>
  <dcterms:modified xsi:type="dcterms:W3CDTF">2024-09-19T08:13:57Z</dcterms:modified>
</cp:coreProperties>
</file>