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S:\Kopsavilkuma_nod\BUDZETS_2025_2027\Diskusijas_MK_lemums_par_PP\Zinojums_PP_kompesejosi_pasakumi\no_TAPa_Aleksim\"/>
    </mc:Choice>
  </mc:AlternateContent>
  <xr:revisionPtr revIDLastSave="0" documentId="13_ncr:1_{E022ED09-BC6A-4884-BD85-9E926235AF0E}" xr6:coauthVersionLast="47" xr6:coauthVersionMax="47" xr10:uidLastSave="{00000000-0000-0000-0000-000000000000}"/>
  <bookViews>
    <workbookView xWindow="-120" yWindow="-120" windowWidth="29040" windowHeight="15840" xr2:uid="{DC199207-0924-43D9-AEDD-5086ACD5B113}"/>
  </bookViews>
  <sheets>
    <sheet name="4_pielikums" sheetId="5" r:id="rId1"/>
  </sheets>
  <externalReferences>
    <externalReference r:id="rId2"/>
  </externalReferences>
  <definedNames>
    <definedName name="_xlnm.Print_Titles" localSheetId="0">'4_pielikums'!$6:$7</definedName>
    <definedName name="T13l6">[1]ATSKAITE!#REF!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5" l="1"/>
  <c r="D33" i="5"/>
  <c r="K34" i="5" l="1"/>
  <c r="J34" i="5"/>
  <c r="I34" i="5"/>
  <c r="H34" i="5"/>
  <c r="J33" i="5"/>
  <c r="G33" i="5"/>
  <c r="K33" i="5" s="1"/>
  <c r="F33" i="5"/>
  <c r="E33" i="5"/>
  <c r="I33" i="5" s="1"/>
  <c r="I32" i="5" s="1"/>
  <c r="H33" i="5"/>
  <c r="H32" i="5" s="1"/>
  <c r="A14" i="5"/>
  <c r="K14" i="5"/>
  <c r="J14" i="5"/>
  <c r="I14" i="5"/>
  <c r="H14" i="5"/>
  <c r="K13" i="5"/>
  <c r="J13" i="5"/>
  <c r="I13" i="5"/>
  <c r="H13" i="5"/>
  <c r="H12" i="5" s="1"/>
  <c r="A100" i="5"/>
  <c r="A65" i="5"/>
  <c r="K99" i="5"/>
  <c r="J99" i="5"/>
  <c r="I99" i="5"/>
  <c r="H99" i="5"/>
  <c r="A47" i="5"/>
  <c r="K46" i="5"/>
  <c r="J46" i="5"/>
  <c r="I46" i="5"/>
  <c r="H46" i="5"/>
  <c r="K17" i="5"/>
  <c r="J17" i="5"/>
  <c r="I17" i="5"/>
  <c r="I16" i="5" s="1"/>
  <c r="H17" i="5"/>
  <c r="H16" i="5" s="1"/>
  <c r="K16" i="5"/>
  <c r="J16" i="5"/>
  <c r="A108" i="5"/>
  <c r="A109" i="5" s="1"/>
  <c r="A110" i="5" s="1"/>
  <c r="A111" i="5" s="1"/>
  <c r="K108" i="5"/>
  <c r="J108" i="5"/>
  <c r="I108" i="5"/>
  <c r="H108" i="5"/>
  <c r="K111" i="5"/>
  <c r="J111" i="5"/>
  <c r="I111" i="5"/>
  <c r="H111" i="5"/>
  <c r="K110" i="5"/>
  <c r="J110" i="5"/>
  <c r="I110" i="5"/>
  <c r="H110" i="5"/>
  <c r="K109" i="5"/>
  <c r="J109" i="5"/>
  <c r="I109" i="5"/>
  <c r="H109" i="5"/>
  <c r="J32" i="5" l="1"/>
  <c r="K32" i="5"/>
  <c r="J12" i="5"/>
  <c r="I12" i="5"/>
  <c r="K12" i="5"/>
  <c r="K107" i="5"/>
  <c r="J107" i="5"/>
  <c r="I107" i="5"/>
  <c r="H107" i="5"/>
  <c r="K145" i="5"/>
  <c r="J145" i="5"/>
  <c r="I145" i="5"/>
  <c r="H145" i="5"/>
  <c r="K144" i="5"/>
  <c r="J144" i="5"/>
  <c r="I144" i="5"/>
  <c r="H144" i="5"/>
  <c r="K143" i="5"/>
  <c r="J143" i="5"/>
  <c r="I143" i="5"/>
  <c r="H143" i="5"/>
  <c r="K142" i="5"/>
  <c r="J142" i="5"/>
  <c r="I142" i="5"/>
  <c r="H142" i="5"/>
  <c r="K141" i="5"/>
  <c r="J141" i="5"/>
  <c r="I141" i="5"/>
  <c r="H141" i="5"/>
  <c r="K140" i="5"/>
  <c r="J140" i="5"/>
  <c r="I140" i="5"/>
  <c r="H140" i="5"/>
  <c r="K139" i="5"/>
  <c r="J139" i="5"/>
  <c r="I139" i="5"/>
  <c r="H139" i="5"/>
  <c r="K138" i="5"/>
  <c r="J138" i="5"/>
  <c r="I138" i="5"/>
  <c r="H138" i="5"/>
  <c r="K137" i="5"/>
  <c r="J137" i="5"/>
  <c r="I137" i="5"/>
  <c r="H137" i="5"/>
  <c r="K136" i="5"/>
  <c r="J136" i="5"/>
  <c r="I136" i="5"/>
  <c r="H136" i="5"/>
  <c r="K135" i="5"/>
  <c r="J135" i="5"/>
  <c r="I135" i="5"/>
  <c r="H135" i="5"/>
  <c r="K134" i="5"/>
  <c r="J134" i="5"/>
  <c r="I134" i="5"/>
  <c r="H134" i="5"/>
  <c r="K133" i="5"/>
  <c r="J133" i="5"/>
  <c r="I133" i="5"/>
  <c r="H133" i="5"/>
  <c r="K132" i="5"/>
  <c r="J132" i="5"/>
  <c r="I132" i="5"/>
  <c r="H132" i="5"/>
  <c r="K131" i="5"/>
  <c r="J131" i="5"/>
  <c r="I131" i="5"/>
  <c r="H131" i="5"/>
  <c r="K130" i="5"/>
  <c r="J130" i="5"/>
  <c r="I130" i="5"/>
  <c r="H130" i="5"/>
  <c r="K129" i="5"/>
  <c r="J129" i="5"/>
  <c r="I129" i="5"/>
  <c r="H129" i="5"/>
  <c r="K128" i="5"/>
  <c r="J128" i="5"/>
  <c r="I128" i="5"/>
  <c r="H128" i="5"/>
  <c r="K127" i="5"/>
  <c r="J127" i="5"/>
  <c r="I127" i="5"/>
  <c r="H127" i="5"/>
  <c r="K126" i="5"/>
  <c r="J126" i="5"/>
  <c r="I126" i="5"/>
  <c r="H126" i="5"/>
  <c r="K125" i="5"/>
  <c r="J125" i="5"/>
  <c r="I125" i="5"/>
  <c r="H125" i="5"/>
  <c r="A125" i="5"/>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K124" i="5"/>
  <c r="J124" i="5"/>
  <c r="I124" i="5"/>
  <c r="H124" i="5"/>
  <c r="K89" i="5"/>
  <c r="J89" i="5"/>
  <c r="I89" i="5"/>
  <c r="H89" i="5"/>
  <c r="K88" i="5"/>
  <c r="J88" i="5"/>
  <c r="I88" i="5"/>
  <c r="H88" i="5"/>
  <c r="G87" i="5"/>
  <c r="K87" i="5" s="1"/>
  <c r="F87" i="5"/>
  <c r="J87" i="5" s="1"/>
  <c r="E87" i="5"/>
  <c r="I87" i="5" s="1"/>
  <c r="I86" i="5" s="1"/>
  <c r="D87" i="5"/>
  <c r="H87" i="5" s="1"/>
  <c r="K20" i="5"/>
  <c r="K19" i="5" s="1"/>
  <c r="J20" i="5"/>
  <c r="J19" i="5" s="1"/>
  <c r="I20" i="5"/>
  <c r="I19" i="5" s="1"/>
  <c r="H20" i="5"/>
  <c r="H19" i="5" s="1"/>
  <c r="I123" i="5" l="1"/>
  <c r="J123" i="5"/>
  <c r="K123" i="5"/>
  <c r="H123" i="5"/>
  <c r="K86" i="5"/>
  <c r="H86" i="5"/>
  <c r="J86" i="5"/>
  <c r="G84" i="5"/>
  <c r="K84" i="5" s="1"/>
  <c r="F84" i="5"/>
  <c r="J84" i="5" s="1"/>
  <c r="E84" i="5"/>
  <c r="I84" i="5" s="1"/>
  <c r="D84" i="5"/>
  <c r="D68" i="5" s="1"/>
  <c r="K83" i="5"/>
  <c r="J83" i="5"/>
  <c r="I83" i="5"/>
  <c r="H83" i="5"/>
  <c r="K82" i="5"/>
  <c r="J82" i="5"/>
  <c r="I82" i="5"/>
  <c r="H82" i="5"/>
  <c r="K81" i="5"/>
  <c r="J81" i="5"/>
  <c r="I81" i="5"/>
  <c r="H81" i="5"/>
  <c r="A81" i="5"/>
  <c r="A82" i="5" s="1"/>
  <c r="A83" i="5" s="1"/>
  <c r="A84" i="5" s="1"/>
  <c r="K80" i="5"/>
  <c r="J80" i="5"/>
  <c r="I80" i="5"/>
  <c r="H80" i="5"/>
  <c r="K79" i="5"/>
  <c r="J79" i="5"/>
  <c r="I79" i="5"/>
  <c r="H79" i="5"/>
  <c r="K78" i="5"/>
  <c r="J78" i="5"/>
  <c r="I78" i="5"/>
  <c r="H78" i="5"/>
  <c r="K77" i="5"/>
  <c r="J77" i="5"/>
  <c r="I77" i="5"/>
  <c r="H77" i="5"/>
  <c r="K76" i="5"/>
  <c r="J76" i="5"/>
  <c r="I76" i="5"/>
  <c r="H76" i="5"/>
  <c r="K75" i="5"/>
  <c r="J75" i="5"/>
  <c r="I75" i="5"/>
  <c r="H75" i="5"/>
  <c r="G74" i="5"/>
  <c r="F74" i="5"/>
  <c r="E74" i="5"/>
  <c r="D74" i="5"/>
  <c r="C74" i="5"/>
  <c r="K73" i="5"/>
  <c r="J73" i="5"/>
  <c r="I73" i="5"/>
  <c r="H73" i="5"/>
  <c r="A73" i="5"/>
  <c r="A74" i="5" s="1"/>
  <c r="A77" i="5" s="1"/>
  <c r="A78" i="5" s="1"/>
  <c r="A79" i="5" s="1"/>
  <c r="K72" i="5"/>
  <c r="J72" i="5"/>
  <c r="I72" i="5"/>
  <c r="H72" i="5"/>
  <c r="C71" i="5"/>
  <c r="I71" i="5" s="1"/>
  <c r="G70" i="5"/>
  <c r="F70" i="5"/>
  <c r="E70" i="5"/>
  <c r="D70" i="5"/>
  <c r="G69" i="5"/>
  <c r="F69" i="5"/>
  <c r="E69" i="5"/>
  <c r="D69" i="5"/>
  <c r="C69" i="5"/>
  <c r="H69" i="5" l="1"/>
  <c r="G68" i="5"/>
  <c r="G67" i="5" s="1"/>
  <c r="J74" i="5"/>
  <c r="C70" i="5"/>
  <c r="F68" i="5"/>
  <c r="F67" i="5" s="1"/>
  <c r="E68" i="5"/>
  <c r="E67" i="5" s="1"/>
  <c r="C68" i="5"/>
  <c r="C67" i="5" s="1"/>
  <c r="J71" i="5"/>
  <c r="J70" i="5" s="1"/>
  <c r="I74" i="5"/>
  <c r="D67" i="5"/>
  <c r="K74" i="5"/>
  <c r="K69" i="5"/>
  <c r="J69" i="5"/>
  <c r="I69" i="5"/>
  <c r="H74" i="5"/>
  <c r="I68" i="5"/>
  <c r="I70" i="5"/>
  <c r="H84" i="5"/>
  <c r="K71" i="5"/>
  <c r="H71" i="5"/>
  <c r="J68" i="5" l="1"/>
  <c r="J67" i="5" s="1"/>
  <c r="I67" i="5"/>
  <c r="H68" i="5"/>
  <c r="H67" i="5" s="1"/>
  <c r="H70" i="5"/>
  <c r="K70" i="5"/>
  <c r="K68" i="5"/>
  <c r="K67" i="5" s="1"/>
  <c r="K30" i="5" l="1"/>
  <c r="J30" i="5"/>
  <c r="I30" i="5"/>
  <c r="H30" i="5"/>
  <c r="K29" i="5"/>
  <c r="J29" i="5"/>
  <c r="I29" i="5"/>
  <c r="H29" i="5"/>
  <c r="K28" i="5"/>
  <c r="J28" i="5"/>
  <c r="I28" i="5"/>
  <c r="H28" i="5"/>
  <c r="K27" i="5"/>
  <c r="K26" i="5" s="1"/>
  <c r="J27" i="5"/>
  <c r="I27" i="5"/>
  <c r="H27" i="5"/>
  <c r="G24" i="5"/>
  <c r="K24" i="5" s="1"/>
  <c r="F24" i="5"/>
  <c r="J24" i="5" s="1"/>
  <c r="E24" i="5"/>
  <c r="I24" i="5" s="1"/>
  <c r="D24" i="5"/>
  <c r="H24" i="5" s="1"/>
  <c r="K23" i="5"/>
  <c r="J23" i="5"/>
  <c r="I23" i="5"/>
  <c r="H23" i="5"/>
  <c r="H26" i="5" l="1"/>
  <c r="I26" i="5"/>
  <c r="J26" i="5"/>
  <c r="H22" i="5"/>
  <c r="I22" i="5"/>
  <c r="J22" i="5"/>
  <c r="K22" i="5"/>
  <c r="G65" i="5"/>
  <c r="K65" i="5" s="1"/>
  <c r="F65" i="5"/>
  <c r="J65" i="5" s="1"/>
  <c r="E65" i="5"/>
  <c r="I65" i="5" s="1"/>
  <c r="D65" i="5"/>
  <c r="H65" i="5" s="1"/>
  <c r="K64" i="5"/>
  <c r="J64" i="5"/>
  <c r="I64" i="5"/>
  <c r="H64" i="5"/>
  <c r="K61" i="5"/>
  <c r="J61" i="5"/>
  <c r="I61" i="5"/>
  <c r="H61" i="5"/>
  <c r="G60" i="5"/>
  <c r="K60" i="5" s="1"/>
  <c r="F60" i="5"/>
  <c r="J60" i="5" s="1"/>
  <c r="J59" i="5" s="1"/>
  <c r="E60" i="5"/>
  <c r="I60" i="5" s="1"/>
  <c r="I59" i="5" s="1"/>
  <c r="D60" i="5"/>
  <c r="H60" i="5" s="1"/>
  <c r="H59" i="5" s="1"/>
  <c r="A60" i="5"/>
  <c r="A61" i="5" s="1"/>
  <c r="G96" i="5"/>
  <c r="F96" i="5"/>
  <c r="E96" i="5"/>
  <c r="D96" i="5"/>
  <c r="C96" i="5"/>
  <c r="K93" i="5"/>
  <c r="J93" i="5"/>
  <c r="I93" i="5"/>
  <c r="H93" i="5"/>
  <c r="K92" i="5"/>
  <c r="J92" i="5"/>
  <c r="I92" i="5"/>
  <c r="H92" i="5"/>
  <c r="H91" i="5" s="1"/>
  <c r="A92" i="5"/>
  <c r="A93" i="5" s="1"/>
  <c r="K59" i="5" l="1"/>
  <c r="I91" i="5"/>
  <c r="K91" i="5"/>
  <c r="H63" i="5"/>
  <c r="K63" i="5"/>
  <c r="I63" i="5"/>
  <c r="J63" i="5"/>
  <c r="H96" i="5"/>
  <c r="H95" i="5" s="1"/>
  <c r="J91" i="5"/>
  <c r="I96" i="5"/>
  <c r="I95" i="5" s="1"/>
  <c r="J96" i="5"/>
  <c r="J95" i="5" s="1"/>
  <c r="K96" i="5"/>
  <c r="K95" i="5" s="1"/>
  <c r="K116" i="5" l="1"/>
  <c r="J116" i="5"/>
  <c r="I116" i="5"/>
  <c r="H116" i="5"/>
  <c r="K115" i="5"/>
  <c r="J115" i="5"/>
  <c r="I115" i="5"/>
  <c r="H115" i="5"/>
  <c r="K114" i="5"/>
  <c r="J114" i="5"/>
  <c r="I114" i="5"/>
  <c r="H114" i="5"/>
  <c r="A114" i="5"/>
  <c r="A115" i="5" s="1"/>
  <c r="A116" i="5" s="1"/>
  <c r="K105" i="5"/>
  <c r="J105" i="5"/>
  <c r="I105" i="5"/>
  <c r="H105" i="5"/>
  <c r="K104" i="5"/>
  <c r="J104" i="5"/>
  <c r="I104" i="5"/>
  <c r="H104" i="5"/>
  <c r="K103" i="5"/>
  <c r="J103" i="5"/>
  <c r="I103" i="5"/>
  <c r="H103" i="5"/>
  <c r="K102" i="5"/>
  <c r="J102" i="5"/>
  <c r="I102" i="5"/>
  <c r="H102" i="5"/>
  <c r="K101" i="5"/>
  <c r="J101" i="5"/>
  <c r="I101" i="5"/>
  <c r="H101" i="5"/>
  <c r="K100" i="5"/>
  <c r="J100" i="5"/>
  <c r="I100" i="5"/>
  <c r="H100" i="5"/>
  <c r="H98" i="5" s="1"/>
  <c r="A101" i="5"/>
  <c r="A102" i="5" s="1"/>
  <c r="A103" i="5" s="1"/>
  <c r="A104" i="5" s="1"/>
  <c r="A105" i="5" s="1"/>
  <c r="K57" i="5"/>
  <c r="J57" i="5"/>
  <c r="I57" i="5"/>
  <c r="H57" i="5"/>
  <c r="K56" i="5"/>
  <c r="J56" i="5"/>
  <c r="I56" i="5"/>
  <c r="H56" i="5"/>
  <c r="K55" i="5"/>
  <c r="J55" i="5"/>
  <c r="I55" i="5"/>
  <c r="H55" i="5"/>
  <c r="K54" i="5"/>
  <c r="J54" i="5"/>
  <c r="I54" i="5"/>
  <c r="H54" i="5"/>
  <c r="K53" i="5"/>
  <c r="J53" i="5"/>
  <c r="I53" i="5"/>
  <c r="H53" i="5"/>
  <c r="K52" i="5"/>
  <c r="J52" i="5"/>
  <c r="I52" i="5"/>
  <c r="H52" i="5"/>
  <c r="K51" i="5"/>
  <c r="J51" i="5"/>
  <c r="I51" i="5"/>
  <c r="H51" i="5"/>
  <c r="K50" i="5"/>
  <c r="J50" i="5"/>
  <c r="I50" i="5"/>
  <c r="H50" i="5"/>
  <c r="K49" i="5"/>
  <c r="J49" i="5"/>
  <c r="I49" i="5"/>
  <c r="H49" i="5"/>
  <c r="K48" i="5"/>
  <c r="J48" i="5"/>
  <c r="I48" i="5"/>
  <c r="H48" i="5"/>
  <c r="K47" i="5"/>
  <c r="K45" i="5" s="1"/>
  <c r="J47" i="5"/>
  <c r="J45" i="5" s="1"/>
  <c r="I47" i="5"/>
  <c r="H47" i="5"/>
  <c r="A48" i="5"/>
  <c r="A49" i="5" s="1"/>
  <c r="A50" i="5" s="1"/>
  <c r="A51" i="5" s="1"/>
  <c r="A52" i="5" s="1"/>
  <c r="A53" i="5" s="1"/>
  <c r="A54" i="5" s="1"/>
  <c r="A55" i="5" s="1"/>
  <c r="A56" i="5" s="1"/>
  <c r="A57" i="5" s="1"/>
  <c r="K43" i="5"/>
  <c r="J43" i="5"/>
  <c r="I43" i="5"/>
  <c r="H43" i="5"/>
  <c r="K42" i="5"/>
  <c r="J42" i="5"/>
  <c r="I42" i="5"/>
  <c r="H42" i="5"/>
  <c r="K41" i="5"/>
  <c r="J41" i="5"/>
  <c r="I41" i="5"/>
  <c r="H41" i="5"/>
  <c r="K40" i="5"/>
  <c r="J40" i="5"/>
  <c r="I40" i="5"/>
  <c r="H40" i="5"/>
  <c r="K39" i="5"/>
  <c r="J39" i="5"/>
  <c r="I39" i="5"/>
  <c r="H39" i="5"/>
  <c r="K38" i="5"/>
  <c r="J38" i="5"/>
  <c r="I38" i="5"/>
  <c r="A38" i="5"/>
  <c r="A39" i="5" s="1"/>
  <c r="A40" i="5" s="1"/>
  <c r="A41" i="5" s="1"/>
  <c r="A42" i="5" s="1"/>
  <c r="A43" i="5" s="1"/>
  <c r="K37" i="5"/>
  <c r="J37" i="5"/>
  <c r="I37" i="5"/>
  <c r="H37" i="5"/>
  <c r="I98" i="5" l="1"/>
  <c r="J98" i="5"/>
  <c r="H45" i="5"/>
  <c r="K98" i="5"/>
  <c r="J113" i="5"/>
  <c r="I45" i="5"/>
  <c r="K113" i="5"/>
  <c r="H10" i="5"/>
  <c r="I113" i="5"/>
  <c r="H113" i="5"/>
  <c r="K36" i="5"/>
  <c r="J10" i="5"/>
  <c r="H36" i="5"/>
  <c r="I10" i="5"/>
  <c r="K10" i="5"/>
  <c r="J36" i="5"/>
  <c r="J9" i="5" s="1"/>
  <c r="I36" i="5"/>
  <c r="K9" i="5" l="1"/>
  <c r="I9" i="5"/>
  <c r="I8" i="5" s="1"/>
  <c r="H9" i="5"/>
  <c r="H8" i="5" s="1"/>
  <c r="J8" i="5" l="1"/>
  <c r="K8" i="5"/>
</calcChain>
</file>

<file path=xl/sharedStrings.xml><?xml version="1.0" encoding="utf-8"?>
<sst xmlns="http://schemas.openxmlformats.org/spreadsheetml/2006/main" count="148" uniqueCount="126">
  <si>
    <t>2025 bāze</t>
  </si>
  <si>
    <t>2024 plāns</t>
  </si>
  <si>
    <t>2026 bāze</t>
  </si>
  <si>
    <t>2027 bāze</t>
  </si>
  <si>
    <t>2028 bāze</t>
  </si>
  <si>
    <t>2025 bāze pret 2024 plānu</t>
  </si>
  <si>
    <t>2026 bāze pret 2024 plānu</t>
  </si>
  <si>
    <t>2027 bāze pret 2024 plānu</t>
  </si>
  <si>
    <t>2028 bāze pret 2024 plānu</t>
  </si>
  <si>
    <t>euro</t>
  </si>
  <si>
    <t>Budžeta resors, valsts pamatfunkciju pasākumi</t>
  </si>
  <si>
    <t>8=4-3</t>
  </si>
  <si>
    <t>9=5-3</t>
  </si>
  <si>
    <t>10=6-3</t>
  </si>
  <si>
    <t>11=7-3</t>
  </si>
  <si>
    <t>12. Ekonomikas ministrija</t>
  </si>
  <si>
    <t>PP 2024-2026 "Finansējums Patērētāju tiesību aizsardzības centram un Centrālās statistikas pārvaldei regulu prasību izpildei (EM)"</t>
  </si>
  <si>
    <t xml:space="preserve">PP 2023-2025 “Finanšu instruments investīciju projektiem” </t>
  </si>
  <si>
    <t xml:space="preserve">Latvijas un Igaunijas atkrastes vēja enerģijas kopprojekts "Elwind" </t>
  </si>
  <si>
    <t>11. Ārlietu ministrija</t>
  </si>
  <si>
    <t>PP 2024-2026 "Valsts tiešās pārvaldes iestādēs nodarbināto atalgojuma palielināšana"</t>
  </si>
  <si>
    <t>PP 2022-2024 un 2024-2026 "Latvijas kandidatūras ANO Drošības padomes vēlēšanās 2025.g. lobija kampaņas nodrošināšana Latvijas dalībai ANO Drošības padomē 2026-2028.g."</t>
  </si>
  <si>
    <t>Izdevumu palielinājums, lai nodrošinātu 2024.-2026.gada starpnozaru prioritārā pasākuma “Valsts tiešās pārvaldes iestādēs nodarbināto atalgojuma palielināšana” īstenošanu (MK 26.09.2023. prot. Nr. 47. 43§ 2.p.)</t>
  </si>
  <si>
    <t>Izdevumu palielinājums, lai nodrošinātu 2024.-2026.gada prioritārā pasākuma “Kvalitatīvas izglītības ieguves nodrošināšana tiesībaizsardzības iestāžu amatpersonām (Iekšējās drošības akadēmija)” īstenošanu (MK 26.09.2023. prot. Nr. 47. 43§ 2.p.)</t>
  </si>
  <si>
    <t>Izdevumu palielinājums, lai nodrošinātu 2023.-2025.gada  prioritārā pasākuma "Valsts drošības dienesta darbības prioritāro jomu stiprināšana" (MK 13.01.2023. sēdes prot.Nr.2 1§ 2p.)</t>
  </si>
  <si>
    <t>Izdevumu palielinājums, lai nodrošinātu 2023.-2025.gada  prioritārā pasākuma "Valsts drošības iestāžu administratīvās kapacitātes stiprināšana"  (MK 13.01.2023. sēdes prot.Nr.2 1§ 2p.)</t>
  </si>
  <si>
    <t>Izdevumu palielinājums (pārdale no 74.resora 18.00.00 programmas), lai nodrošinātu papildu finansējumu tehnoloģiskās infrastruktūras darbībai nepieciešamo pieslēgumu izveidei pie ārkārtas situāciju valsts elektronisko sakaru tīkla (MK 23.01.2024. prot. Nr.3, 26.§ 3.p.; IeM 26.01.2024. vēst. Nr.1-25/252)</t>
  </si>
  <si>
    <t>Izdevumu palielinājums, lai nodrošinātu valsts robežas apsardzības tehnoloģiskās infrastruktūras izbūvi (3. un 4. kārtā) uz Latvijas Republikas un Krievijas Federācijas valsts ārējās sauszemes robežas (pārdale no 74.resora programmas 18.00.00) (MK 16.07.2024. prot. Nr.29 63,.§; IeM 17.07.2024. vēst. Nr.1-25/1854)</t>
  </si>
  <si>
    <t>Izdevumu palielinājums, lai ar valsts drošību saistīto prioritāro pasākumu ietvaros turpinātu infrastruktūras izbūvi gar LR un BLR valsts robežu - rokādes ceļu izbūve pie Riču ezera (pārdale no 74.resora programmas 18.00.00) (MK 09.04.2024. prot. Nr.15, 47.§; IeM 10.04.2024. vēst. Nr.1-25/1007)</t>
  </si>
  <si>
    <t>Izdevumu palielinājums, lai nodrošinātu 2023.-2025.gada  prioritārā pasākuma “Piespiedu dalītā īpašuma izbeigšana privatizētajās daudzdzīvokļu mājās” īstenošanu (MK 13.01.2023. sēdes prot.Nr.2 1§ 2p.)</t>
  </si>
  <si>
    <t>Izdevumu palielinājums, lai nodrošinātu 2023.-2025.gada IeM starpnozaru  prioritārā pasākuma "Valsts drošības iestāžu administratīvās kapacitātes stiprināšana"  īstenošanu  (TM(SAB), MK 13.01.2023. sēdes prot.Nr.2 1§ 2p.)</t>
  </si>
  <si>
    <t>Izdevumu palielinājums, lai nodrošinātu 2024.-2026 gada  starpnozaru prioritārā pasākuma “Valsts tiešās pārvaldes iestādēs nodarbināto  atalgojuma palielināšana ” īstenošanu (26.09.2023. sēdes prot.Nr.47 43.§ 2.p.)</t>
  </si>
  <si>
    <t>15. Izglītības un zinātnes ministrija</t>
  </si>
  <si>
    <t>2024.gada budžeta likumā atbalstītais finansējums PP "Inovatīvas valsts digitālās pārvaldības zinātniskās un mācību kompetences attīstība ar tenūra modeli un studiju programmu</t>
  </si>
  <si>
    <t>Finansējums augstākās izglītības institucionālā finansēšanas izmēģinājumprojekta ieviešanai</t>
  </si>
  <si>
    <t>Finansējums mikrokvalifikāciju izmēģinājumprojekta ieviešanai, studējošo, absolventu un bez diploma eksmatrikulēto aptaujai un snieguma finansējuma īpatsvara pakāpeniskai palielināšanai augstākajā izglītībā un zinātnē</t>
  </si>
  <si>
    <t>Dotācijas palielinājums izdevumu segšanai valsts un starptautisko finanšu institūciju garantētiem studiju un studējošo kredītiem saistībā ar EURIBOR likmes un izsniegto kredītu apmēra palielināšanos</t>
  </si>
  <si>
    <t>2024.gada budžeta likumā atbalstītais finansējums PP "Latvijas dalības nodrošināšana Eiropas Kodolpētījumu organizācijā (CERN) pirmsiestāšanās dalībvalsts statusā"</t>
  </si>
  <si>
    <t>Finansējuma palielinājums dalības maksas nodrošināšanai CERN atbilstoši aktuālajam valūtas (Šveices franks) kursam</t>
  </si>
  <si>
    <t>Finansējuma palielinājums zinātnes bāzes finansējuma pieaugumam</t>
  </si>
  <si>
    <t>2023.gada budžeta likumā atbalstītais finansējums PP "Finansējuma pieaugums Fundamentalo un lietišķo pētījumu programmas projektu īstenošanai"</t>
  </si>
  <si>
    <t xml:space="preserve">Finansējuma palielinājums, lai nodrošinātu valsts budžeta līdzfinansējumu dižpasākumam – Eiropas čempionāta finālturnīra basketbolā vīriešiem (FIBA EuroBasket) organizēšanai Latvijā 2025.gadā </t>
  </si>
  <si>
    <t>Finansējums asistenta pakalpojuma nodrošināšanai personai ar invaliditāti pārvietošanas atbalstam un pašaprūpes veikšanai atbilstoši pakalpojumu saņēmēju skaita palielinājumam</t>
  </si>
  <si>
    <t>Finansējums, lai nodrošinātu XIII Latvijas skolu jaunatnes dziesmu un deju svētku norisi</t>
  </si>
  <si>
    <t>22. Kultūras ministrija</t>
  </si>
  <si>
    <t>Finansējums, lai Latvijas Nacionālā bibliotēka pēc Eiropas Reģionālās attīstības fonda projektu “Digitālā kultūras mantojuma satura digitalizācija (1.kārta)” un “Digitālā kultūras mantojuma satura digitalizācija (2.kārta)” pabeigšanas nodrošinātu finansējumu informācijas sistēmu uzturēšanai</t>
  </si>
  <si>
    <t>Finansējums prioritārajam pasākumam "Brīvības pieminekļa un Rīgas brāļu kapu  apsaimniekošanai"</t>
  </si>
  <si>
    <t xml:space="preserve">Finansējums Latvijas Nacionālā arhīva pārcelšanās izdevumu segšanai </t>
  </si>
  <si>
    <t>Finansējuma palielinājums Latvijas Nacionālā arhīva nomas maksas, apsaimniekošanas un komunālo pakalpojumu izdevumu segšanai</t>
  </si>
  <si>
    <t>Finansējums projekta "Liepāja - Eiropas kultūras galvaspilsēta 2027. gadā (Liepāja 2027)" nodrošināšanai</t>
  </si>
  <si>
    <t>Finansējums Valsts kultūrkapitāla fonda likuma normu īstenošanai</t>
  </si>
  <si>
    <t>46. Sabiedriskie elektroniskie plašsaziņas līdzekļi</t>
  </si>
  <si>
    <t>Sabiedriskā pasūtījuma īstenošana Latvijas sabiedriskajā medijā</t>
  </si>
  <si>
    <t xml:space="preserve">74.resorā (programmā 09.00.00) rezervētais finansējums vienotā sabiedriskā medija izveidei </t>
  </si>
  <si>
    <t>74.resorā rezervētais finansējums (programmā 18.00.00) vienreizējiem drošības pasākumiem (PTS iegādei)</t>
  </si>
  <si>
    <t>18. Labklājības ministrija</t>
  </si>
  <si>
    <t>pamatbudžets</t>
  </si>
  <si>
    <t>speciālais budžets</t>
  </si>
  <si>
    <t>Pensiju, pabalstu un atlīdzību piegādes saņēmēja dzīvesvietā samaksas pieauguma kompensēšana</t>
  </si>
  <si>
    <t>Pārskaitījumi medicīnas iestādēm par personu ārstēšanos, aprūpi, ārstniecības līdzekļu, t.sk. medikamentu iegādi, ārstnieciskajām manipulācijām, transporta izdevumiem, apmeklējot ārstniecības iestādi, protezēšanu, tehnisko palīglīdzekļu iegādi un remontu, pavadoņa apmaksu, medicīnisko un profesionālo rehabilitāciju sakarā ar nelaimes gadījumu darbā vai arodslimībām sakarā ar nelaimes gadījumu darbā vai arodslimību saistībā ar atlīdzības vidējā apmēra gadā prognozēto palielināšanos (speciālais budžets)</t>
  </si>
  <si>
    <t>Ārstniecības personu darba samaksas pieauguma nodrošināšana</t>
  </si>
  <si>
    <t>Starpnozaru prioritārā pasākuma "Valsts tiešās pārvaldes iestādēs nodarbināto atalgojuma palielināšana" īstenošana (pamatbudžets)</t>
  </si>
  <si>
    <t>Asistenta pakalpojuma  pašvaldībās nodrošināšana (pamatbudžets)</t>
  </si>
  <si>
    <t>GMI un mājokļa pabalsta līdzfinansējuma pašvaldībām 30% apmērā nodrošināšana (pamatbudžets)</t>
  </si>
  <si>
    <t>Paliatīvās aprūpes sistēmas pilnveidošana (pamatbudžets)</t>
  </si>
  <si>
    <t>Pasākuma "Atbalsta personas lēmumu pieņemšanā pakalpojums pilngadīgām personām ar garīga rakstura traucējumiem, kurām noteikta invaliditāte" īstenošana (pamatbudžets)</t>
  </si>
  <si>
    <t>Valsts sociālās aprūpes centru pakalpojuma saņēmējiem pienākošās naudas summas personiskiem izdevumiem izmaksu palielinājuma nodrošināšana (pamatbudžets)</t>
  </si>
  <si>
    <t>Prioritārā pasākuma "Bērna mājas" pakalpojuma pastāvīgas darbības nodrošināšana" īstenošana (pamatbudžets)</t>
  </si>
  <si>
    <t>PAVISAM KOPĀ:</t>
  </si>
  <si>
    <t>Ārstniecības personu un pārējo darbinieku, kuri ir tieši/netieši iesaistīti veselības aprūpes pakalpojumu sniegšanā, darba samaksas pieauguma nodrošināšana</t>
  </si>
  <si>
    <t>Medicīnas izglītības sistēmas kapacitātes stiprināšana</t>
  </si>
  <si>
    <t>Veselības aprūpes pakalpojumu pieejamības un kvalitātes uzlabošana</t>
  </si>
  <si>
    <t>Kompensējamo medikamentu pieejamības nodrošināšana</t>
  </si>
  <si>
    <t>Veselības aprūpes pakalpojumu uzlabošana onkoloģijas jomā</t>
  </si>
  <si>
    <t>Mātes un bērna veselības uzlabošana</t>
  </si>
  <si>
    <t>Psihiskās veselības uzlabošana</t>
  </si>
  <si>
    <t>Profilaktisko pasākumu īstenošana</t>
  </si>
  <si>
    <t>Primārās veselības aprūpes pakalpojumu nepārtrauktības nodrošināšana no 2024. gada 1. februāra</t>
  </si>
  <si>
    <t xml:space="preserve"> Kompensējamo zāļu kompensācijas apmēra  no 50 % uz 75 % palielināšana no 2024.gada 1.jūlija</t>
  </si>
  <si>
    <t>Jaunu manipulāciju iekļaušana valsts apmaksāto pakalpojumu klāstā (intraoperatīvās monitorēšana)</t>
  </si>
  <si>
    <t>Nozares kapacitātes veicināšana (VADC, VTMEC, NMPD)</t>
  </si>
  <si>
    <t>Informācijas komunikācijas tehnoloģiju un vienotās veselības nozares elektroniskās informācijas sistēmas (e-veselības) uzturēšana un nepārtrauktas darbības nodrošināšana</t>
  </si>
  <si>
    <t>Neatliekamās medicīnas un pacientu uzņemšanas nodaļas darba stiprināšana</t>
  </si>
  <si>
    <t>Pacientu novērošana (observācija)</t>
  </si>
  <si>
    <t>Ārstniecības iestādes datu digitalizācija, lai nodrošinātu nepieciešamās programmatūras uzturēšanu un pilnveidošanu</t>
  </si>
  <si>
    <t>Samaksa par jauniem kompensējamiem medikamentiem</t>
  </si>
  <si>
    <t>Kompensācijas nosacījumu paplašināšana kompensējamo zāļu sarakstā jau esošajiem medikamentiem</t>
  </si>
  <si>
    <t>Papildu darbinieka nodrošināšana ģimenes ārsta praksēs (no 2024. gada 1.jūnija)</t>
  </si>
  <si>
    <t>Vakcinācijas fakta automatizētas apmaksas procesa tehniskās specifikācijas izstrāde</t>
  </si>
  <si>
    <t>Laboratorijas pakalpojumu nodrošināšana, lai segtu izdevumus, kas pārsniedz līgumos ar pakalpojuma sniedzējiem iekļauto apjomu</t>
  </si>
  <si>
    <t>Laboratorijas pakalpojumu nodrošināšana, lai nodrošinātu nātrijurētisko peptīdu noteikšanas izmeklējumu veikšanu</t>
  </si>
  <si>
    <t>Projekta “Neatliekamās medicīniskās palīdzības dienesta operatīvo medicīnisko transportlīdzekļu parka atjaunošana” ietvaros iegādāto 157 transportlīdzekļu uzturēšana</t>
  </si>
  <si>
    <t>Projekta “Vienotās neatliekamās medicīniskās palīdzības un katastrofu medicīnas vadības informācijas sistēmas attīstība (2.kārta)” uzturēšana</t>
  </si>
  <si>
    <t>2024.-2026. gada PP "Valsts tiešās pārvaldes iestādēs nodarbināto atalgojuma palielināšana"</t>
  </si>
  <si>
    <t>2023.-2025. gada PP "Rezidentu apmācības nodrošināšana"</t>
  </si>
  <si>
    <t>14. Iekšlietu ministrija</t>
  </si>
  <si>
    <t>16. Zemkopības ministrija</t>
  </si>
  <si>
    <t>Valsts meliorācijas sistēmu un valsts nozīmes meliorācijas sistēmu ekspluatācija un uzturēšana (26.02.00 apakšprogramma)</t>
  </si>
  <si>
    <t>17. Satiksmes ministrija</t>
  </si>
  <si>
    <t>Rail Baltica projekta pārvaldības funkcijas nodrošināšana (49.00.00 programma)</t>
  </si>
  <si>
    <t>Satiksmes nozares pārvaldības un finansēšanas
modeļa reforma (97.00.00 programma)</t>
  </si>
  <si>
    <t>20. Klimata un enerģētikas ministrija</t>
  </si>
  <si>
    <t>Valsts tiešās pārvaldes iestādēs nodarbināto
atalgojuma palielināšana (97.00.00 programma)</t>
  </si>
  <si>
    <t>Valsts tiešās pārvaldes iestādēs nodarbināto
atalgojuma palielināšana (23.01.00 apakšprogramma, kas no 2025.g.  no VARAM nonāk pie KEM)</t>
  </si>
  <si>
    <t>21. Viedās administrācijas un reģionālās attīstības ministrija</t>
  </si>
  <si>
    <t>Valsts tiešās pārvaldes iestādēs nodarbināto
atalgojuma palielināšana (24.06.00, 24.08.00, 32.00.00 prorgammas, bet bez 23.01.00 apakšprogrammas, kas no 2025.g. ir pie KEM)</t>
  </si>
  <si>
    <t>Valsts tiešās pārvaldes iestādēs nodarbināto atalgojuma palielināšana (21.02.00 un 97.00.00 programmas)</t>
  </si>
  <si>
    <t>Labklājības ministrijas īstenotā projekta "Deinctitucionalizācijas procesu atbalsta informācijas sistēma (2.kārta)", projekta "Labklājības nozares informācijas un komunikācijas tehnoloģiju centralizācija" un Veselības un darbspēju ekspertīzes ārstu valsts komisijas īstenotā projekta "Invaliditātes ekspertīzes pakalpojumu kvalitātes uzlabošana" ietvaros ieviesto/pilnveidoto informācijas sistēmu uzturēšana (pamatbudžets)</t>
  </si>
  <si>
    <t>10. Aizsardzības ministrija</t>
  </si>
  <si>
    <t>Izdevumu palielinājums AM bāzes izdevumos saistībā ar papildu piešķirto finansējumu, lai nodrošinātu noteikto % no IKP (tai skaitā 200 milj. PGA) un ņemot vērā MK noteikto samazinājumu</t>
  </si>
  <si>
    <t>Informatīvi</t>
  </si>
  <si>
    <t>08. Sabiedrības integrācijas fonds</t>
  </si>
  <si>
    <t>2024.gada budžeta likumā atbalstītais finansējums PP "Valsts tiešās pārvaldes iestādēs nodarbināto atalgojuma palielināšana"</t>
  </si>
  <si>
    <t>29. Veselības  ministrija</t>
  </si>
  <si>
    <t>PP 2024-2026 "Vienotā pakalpojumu centra izveide"</t>
  </si>
  <si>
    <t>13. Finanšu ministrija</t>
  </si>
  <si>
    <t xml:space="preserve">PP 2024-2026 "Vienotā pakalpojumu centra izveide" </t>
  </si>
  <si>
    <t>03. Ministru kabinets</t>
  </si>
  <si>
    <t>19. Tieslietu ministrija</t>
  </si>
  <si>
    <t>Informatīvajam ziņojumam “Par valsts budžeta likumprojektā iekļaujamiem prioritārajiem pasākumiem 2025., 2026., 2027. un 2028. gadam”</t>
  </si>
  <si>
    <t>4. pielikums</t>
  </si>
  <si>
    <t>Finanšu ministrs</t>
  </si>
  <si>
    <t>A. Ašeradens</t>
  </si>
  <si>
    <t>Atsevišķi valsts pamatfunkciju pasākumi, kuros 2025., 2026., 2027. un 2028. gada budžeta bāzē plānots izdevumu pieaugums, salīdzinot ar 2024. gada plānu</t>
  </si>
  <si>
    <t>Adijāne,  26663998</t>
  </si>
  <si>
    <t>Zane.Adijane@fm.gov.lv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</si>
</sst>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charset val="186"/>
      <scheme val="minor"/>
    </font>
    <font>
      <sz val="10"/>
      <color indexed="8"/>
      <name val="Times New Roman"/>
      <family val="1"/>
      <charset val="186"/>
    </font>
    <font>
      <sz val="10"/>
      <name val="Times New Roman"/>
      <family val="1"/>
      <charset val="186"/>
    </font>
    <font>
      <b/>
      <sz val="10"/>
      <name val="Times New Roman"/>
      <family val="1"/>
      <charset val="186"/>
    </font>
    <font>
      <i/>
      <sz val="10"/>
      <name val="Times New Roman"/>
      <family val="1"/>
      <charset val="186"/>
    </font>
    <font>
      <sz val="9"/>
      <name val="Times New Roman"/>
      <family val="1"/>
      <charset val="186"/>
    </font>
    <font>
      <b/>
      <i/>
      <sz val="10"/>
      <name val="Times New Roman"/>
      <family val="1"/>
      <charset val="186"/>
    </font>
    <font>
      <sz val="10"/>
      <color theme="1"/>
      <name val="Times New Roman"/>
      <family val="1"/>
      <charset val="186"/>
    </font>
    <font>
      <u/>
      <sz val="11"/>
      <color theme="10"/>
      <name val="Aptos Narrow"/>
      <family val="2"/>
      <charset val="186"/>
      <scheme val="minor"/>
    </font>
  </fonts>
  <fills count="5">
    <fill>
      <patternFill patternType="none"/>
    </fill>
    <fill>
      <patternFill patternType="gray125"/>
    </fill>
    <fill>
      <patternFill patternType="solid">
        <fgColor indexed="41"/>
      </patternFill>
    </fill>
    <fill>
      <patternFill patternType="solid">
        <fgColor indexed="43"/>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48"/>
      </left>
      <right style="thin">
        <color indexed="48"/>
      </right>
      <top style="thin">
        <color indexed="48"/>
      </top>
      <bottom style="thin">
        <color indexed="48"/>
      </bottom>
      <diagonal/>
    </border>
  </borders>
  <cellStyleXfs count="4">
    <xf numFmtId="0" fontId="0" fillId="0" borderId="0"/>
    <xf numFmtId="4" fontId="1" fillId="2" borderId="2" applyNumberFormat="0" applyFill="0" applyProtection="0">
      <alignment horizontal="right" vertical="center"/>
    </xf>
    <xf numFmtId="4" fontId="1" fillId="3" borderId="2" applyNumberFormat="0" applyFill="0" applyProtection="0">
      <alignment vertical="center"/>
    </xf>
    <xf numFmtId="0" fontId="8" fillId="0" borderId="0" applyNumberFormat="0" applyFill="0" applyBorder="0" applyAlignment="0" applyProtection="0"/>
  </cellStyleXfs>
  <cellXfs count="39">
    <xf numFmtId="0" fontId="0" fillId="0" borderId="0" xfId="0"/>
    <xf numFmtId="3" fontId="2" fillId="0" borderId="1" xfId="0" applyNumberFormat="1" applyFont="1" applyBorder="1" applyAlignment="1">
      <alignment horizontal="right" wrapText="1"/>
    </xf>
    <xf numFmtId="0" fontId="2" fillId="0" borderId="0" xfId="0" applyFont="1"/>
    <xf numFmtId="0" fontId="2" fillId="0" borderId="0" xfId="0" applyFont="1" applyAlignment="1">
      <alignment horizontal="center" vertical="center" wrapText="1"/>
    </xf>
    <xf numFmtId="0" fontId="2" fillId="0" borderId="0" xfId="0" applyFont="1" applyAlignment="1">
      <alignment wrapText="1"/>
    </xf>
    <xf numFmtId="0" fontId="4" fillId="0" borderId="0" xfId="0" applyFont="1" applyAlignment="1">
      <alignment wrapText="1"/>
    </xf>
    <xf numFmtId="0" fontId="2"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wrapText="1"/>
    </xf>
    <xf numFmtId="0" fontId="2" fillId="0" borderId="1" xfId="0" applyFont="1" applyBorder="1" applyAlignment="1">
      <alignment horizontal="center" vertical="center" wrapText="1"/>
    </xf>
    <xf numFmtId="0" fontId="3" fillId="0" borderId="1" xfId="0" applyFont="1" applyBorder="1" applyAlignment="1">
      <alignment horizontal="right" vertical="center" wrapText="1"/>
    </xf>
    <xf numFmtId="3" fontId="3" fillId="0" borderId="1" xfId="0" applyNumberFormat="1" applyFont="1" applyBorder="1" applyAlignment="1">
      <alignment horizontal="right" vertical="center" wrapText="1"/>
    </xf>
    <xf numFmtId="0" fontId="2" fillId="0" borderId="0" xfId="0" applyFont="1" applyAlignment="1">
      <alignment horizontal="center" wrapText="1"/>
    </xf>
    <xf numFmtId="0" fontId="6" fillId="0" borderId="1" xfId="0" applyFont="1" applyBorder="1" applyAlignment="1">
      <alignment horizontal="right" wrapText="1"/>
    </xf>
    <xf numFmtId="3" fontId="6" fillId="0" borderId="1" xfId="0" applyNumberFormat="1" applyFont="1" applyBorder="1" applyAlignment="1">
      <alignment horizontal="right" vertical="center" wrapText="1"/>
    </xf>
    <xf numFmtId="0" fontId="3" fillId="4" borderId="1" xfId="0" applyFont="1" applyFill="1" applyBorder="1" applyAlignment="1">
      <alignment wrapText="1"/>
    </xf>
    <xf numFmtId="3" fontId="3" fillId="4" borderId="1" xfId="0" applyNumberFormat="1" applyFont="1" applyFill="1" applyBorder="1" applyAlignment="1">
      <alignment horizontal="right" vertical="center" wrapText="1"/>
    </xf>
    <xf numFmtId="0" fontId="2" fillId="0" borderId="1" xfId="0" applyFont="1" applyBorder="1" applyAlignment="1">
      <alignment horizontal="left" wrapText="1"/>
    </xf>
    <xf numFmtId="3" fontId="2" fillId="0" borderId="1" xfId="0" applyNumberFormat="1" applyFont="1" applyBorder="1" applyAlignment="1">
      <alignment wrapText="1"/>
    </xf>
    <xf numFmtId="3" fontId="3" fillId="4" borderId="1" xfId="0" applyNumberFormat="1" applyFont="1" applyFill="1" applyBorder="1" applyAlignment="1">
      <alignment wrapText="1"/>
    </xf>
    <xf numFmtId="0" fontId="2" fillId="0" borderId="1" xfId="0" applyFont="1" applyBorder="1" applyAlignment="1">
      <alignment wrapText="1"/>
    </xf>
    <xf numFmtId="3" fontId="2" fillId="4" borderId="1" xfId="0" applyNumberFormat="1" applyFont="1" applyFill="1" applyBorder="1" applyAlignment="1">
      <alignment wrapText="1"/>
    </xf>
    <xf numFmtId="0" fontId="2" fillId="0" borderId="1" xfId="0" applyFont="1" applyBorder="1" applyAlignment="1">
      <alignment vertical="top" wrapText="1"/>
    </xf>
    <xf numFmtId="0" fontId="3" fillId="0" borderId="0" xfId="0" applyFont="1" applyAlignment="1">
      <alignment wrapText="1"/>
    </xf>
    <xf numFmtId="0" fontId="4" fillId="4" borderId="1" xfId="0" applyFont="1" applyFill="1" applyBorder="1" applyAlignment="1">
      <alignment horizontal="center" vertical="center" wrapText="1"/>
    </xf>
    <xf numFmtId="0" fontId="6" fillId="4" borderId="1" xfId="0" applyFont="1" applyFill="1" applyBorder="1" applyAlignment="1">
      <alignment wrapText="1"/>
    </xf>
    <xf numFmtId="3" fontId="6" fillId="4" borderId="1" xfId="0" applyNumberFormat="1" applyFont="1" applyFill="1" applyBorder="1" applyAlignment="1">
      <alignment wrapText="1"/>
    </xf>
    <xf numFmtId="0" fontId="4" fillId="0" borderId="1" xfId="0" applyFont="1" applyBorder="1" applyAlignment="1">
      <alignment wrapText="1"/>
    </xf>
    <xf numFmtId="3" fontId="4" fillId="0" borderId="1" xfId="0" applyNumberFormat="1" applyFont="1" applyBorder="1" applyAlignment="1">
      <alignment wrapText="1"/>
    </xf>
    <xf numFmtId="0" fontId="4" fillId="0" borderId="1" xfId="0" applyFont="1" applyBorder="1" applyAlignment="1">
      <alignment horizontal="center" vertical="center" wrapText="1"/>
    </xf>
    <xf numFmtId="0" fontId="2" fillId="0" borderId="1" xfId="0" applyFont="1" applyBorder="1"/>
    <xf numFmtId="3" fontId="2" fillId="0" borderId="1" xfId="0" applyNumberFormat="1" applyFont="1" applyBorder="1"/>
    <xf numFmtId="0" fontId="2" fillId="0" borderId="1" xfId="0" quotePrefix="1" applyFont="1" applyBorder="1" applyAlignment="1">
      <alignment wrapText="1"/>
    </xf>
    <xf numFmtId="0" fontId="6" fillId="0" borderId="0" xfId="0" applyFont="1"/>
    <xf numFmtId="0" fontId="7" fillId="0" borderId="0" xfId="0" applyFont="1" applyAlignment="1">
      <alignment vertical="center"/>
    </xf>
    <xf numFmtId="0" fontId="8" fillId="0" borderId="0" xfId="3" applyAlignment="1">
      <alignment vertical="center"/>
    </xf>
    <xf numFmtId="0" fontId="3" fillId="0" borderId="0" xfId="0" applyFont="1" applyAlignment="1">
      <alignment horizontal="center" wrapText="1"/>
    </xf>
    <xf numFmtId="0" fontId="2" fillId="0" borderId="0" xfId="0" applyFont="1" applyAlignment="1">
      <alignment horizontal="right" wrapText="1"/>
    </xf>
  </cellXfs>
  <cellStyles count="4">
    <cellStyle name="Hyperlink" xfId="3" builtinId="8"/>
    <cellStyle name="Normal" xfId="0" builtinId="0"/>
    <cellStyle name="SAPBEXaggData" xfId="2" xr:uid="{23F62E35-6174-4CCB-BF26-A27336B88A2F}"/>
    <cellStyle name="SAPBEXstdData" xfId="1" xr:uid="{F9A2B812-B69F-456A-AE0B-1099C2E728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Kopsavilkuma_nod\BUDZETS_2025_2027\Diskusijas_MK_lemums_par_PP\Nodalas_Pasakumi_pieaugums_pret_2024planu\Pasakumi_pieaugums_pret_2024planu_ZM_SM_KEM_VARAM.xlsx" TargetMode="External"/><Relationship Id="rId1" Type="http://schemas.openxmlformats.org/officeDocument/2006/relationships/externalLinkPath" Target="/Kopsavilkuma_nod/BUDZETS_2025_2027/Diskusijas_MK_lemums_par_PP/Nodalas_Pasakumi_pieaugums_pret_2024planu/Pasakumi_pieaugums_pret_2024planu_ZM_SM_KEM_VA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ATSKAITE"/>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ne.Adijane@fm.gov.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8D727-5E78-4701-83BD-5F37CB58DC2F}">
  <sheetPr>
    <tabColor rgb="FF92D050"/>
  </sheetPr>
  <dimension ref="A1:L152"/>
  <sheetViews>
    <sheetView tabSelected="1" topLeftCell="A134" zoomScale="90" zoomScaleNormal="90" workbookViewId="0">
      <selection activeCell="B155" sqref="B155"/>
    </sheetView>
  </sheetViews>
  <sheetFormatPr defaultColWidth="9.140625" defaultRowHeight="12.75" x14ac:dyDescent="0.2"/>
  <cols>
    <col min="1" max="1" width="9.140625" style="2"/>
    <col min="2" max="2" width="49.140625" style="2" customWidth="1"/>
    <col min="3" max="11" width="12.85546875" style="2" customWidth="1"/>
    <col min="12" max="12" width="9.85546875" style="2" bestFit="1" customWidth="1"/>
    <col min="13" max="16384" width="9.140625" style="2"/>
  </cols>
  <sheetData>
    <row r="1" spans="1:11" x14ac:dyDescent="0.2">
      <c r="K1" s="2" t="s">
        <v>120</v>
      </c>
    </row>
    <row r="2" spans="1:11" ht="28.5" customHeight="1" x14ac:dyDescent="0.2">
      <c r="G2" s="38" t="s">
        <v>119</v>
      </c>
      <c r="H2" s="38"/>
      <c r="I2" s="38"/>
      <c r="J2" s="38"/>
      <c r="K2" s="38"/>
    </row>
    <row r="4" spans="1:11" s="4" customFormat="1" ht="15.95" customHeight="1" x14ac:dyDescent="0.2">
      <c r="A4" s="3"/>
      <c r="B4" s="37" t="s">
        <v>123</v>
      </c>
      <c r="C4" s="37"/>
      <c r="D4" s="37"/>
      <c r="E4" s="37"/>
      <c r="F4" s="37"/>
      <c r="G4" s="37"/>
      <c r="H4" s="37"/>
      <c r="I4" s="37"/>
      <c r="J4" s="37"/>
      <c r="K4" s="37"/>
    </row>
    <row r="5" spans="1:11" s="4" customFormat="1" x14ac:dyDescent="0.2">
      <c r="A5" s="3"/>
      <c r="K5" s="5" t="s">
        <v>9</v>
      </c>
    </row>
    <row r="6" spans="1:11" s="4" customFormat="1" ht="25.5" x14ac:dyDescent="0.2">
      <c r="A6" s="6"/>
      <c r="B6" s="7" t="s">
        <v>10</v>
      </c>
      <c r="C6" s="7" t="s">
        <v>1</v>
      </c>
      <c r="D6" s="7" t="s">
        <v>0</v>
      </c>
      <c r="E6" s="7" t="s">
        <v>2</v>
      </c>
      <c r="F6" s="7" t="s">
        <v>3</v>
      </c>
      <c r="G6" s="7" t="s">
        <v>4</v>
      </c>
      <c r="H6" s="7" t="s">
        <v>5</v>
      </c>
      <c r="I6" s="7" t="s">
        <v>6</v>
      </c>
      <c r="J6" s="7" t="s">
        <v>7</v>
      </c>
      <c r="K6" s="7" t="s">
        <v>8</v>
      </c>
    </row>
    <row r="7" spans="1:11" s="9" customFormat="1" ht="12" x14ac:dyDescent="0.2">
      <c r="A7" s="8">
        <v>1</v>
      </c>
      <c r="B7" s="8">
        <v>2</v>
      </c>
      <c r="C7" s="8">
        <v>3</v>
      </c>
      <c r="D7" s="8">
        <v>4</v>
      </c>
      <c r="E7" s="8">
        <v>5</v>
      </c>
      <c r="F7" s="8">
        <v>6</v>
      </c>
      <c r="G7" s="8">
        <v>7</v>
      </c>
      <c r="H7" s="8" t="s">
        <v>11</v>
      </c>
      <c r="I7" s="8" t="s">
        <v>12</v>
      </c>
      <c r="J7" s="8" t="s">
        <v>13</v>
      </c>
      <c r="K7" s="8" t="s">
        <v>14</v>
      </c>
    </row>
    <row r="8" spans="1:11" s="13" customFormat="1" x14ac:dyDescent="0.2">
      <c r="A8" s="10"/>
      <c r="B8" s="11" t="s">
        <v>68</v>
      </c>
      <c r="C8" s="10"/>
      <c r="D8" s="10"/>
      <c r="E8" s="10"/>
      <c r="F8" s="10"/>
      <c r="G8" s="10"/>
      <c r="H8" s="12">
        <f>H9+H10</f>
        <v>282235753</v>
      </c>
      <c r="I8" s="12">
        <f t="shared" ref="I8:K8" si="0">I9+I10</f>
        <v>478788616</v>
      </c>
      <c r="J8" s="12">
        <f t="shared" si="0"/>
        <v>532759363</v>
      </c>
      <c r="K8" s="12">
        <f t="shared" si="0"/>
        <v>406946429</v>
      </c>
    </row>
    <row r="9" spans="1:11" s="13" customFormat="1" ht="13.5" x14ac:dyDescent="0.25">
      <c r="A9" s="10"/>
      <c r="B9" s="14" t="s">
        <v>56</v>
      </c>
      <c r="C9" s="10"/>
      <c r="D9" s="10"/>
      <c r="E9" s="10"/>
      <c r="F9" s="10"/>
      <c r="G9" s="10"/>
      <c r="H9" s="15">
        <f>H13+H19+H22+H26+H32+H36+H45+H59+H63+H68+H86+H91+H95+H98+H107+H113</f>
        <v>281832541</v>
      </c>
      <c r="I9" s="15">
        <f t="shared" ref="I9:J9" si="1">I13+I19+I22+I26+I32+I36+I45+I59+I63+I68+I86+I91+I95+I98+I107+I113</f>
        <v>477959763</v>
      </c>
      <c r="J9" s="15">
        <f t="shared" si="1"/>
        <v>531908662</v>
      </c>
      <c r="K9" s="15">
        <f>K13+K19+K22+K26+K32+K36+K45+K59+K63+K68+K86+K91+K95+K98+K107+K113</f>
        <v>406073221</v>
      </c>
    </row>
    <row r="10" spans="1:11" s="13" customFormat="1" ht="13.5" x14ac:dyDescent="0.25">
      <c r="A10" s="10"/>
      <c r="B10" s="14" t="s">
        <v>57</v>
      </c>
      <c r="C10" s="10"/>
      <c r="D10" s="10"/>
      <c r="E10" s="10"/>
      <c r="F10" s="10"/>
      <c r="G10" s="10"/>
      <c r="H10" s="15">
        <f>H69</f>
        <v>403212</v>
      </c>
      <c r="I10" s="15">
        <f t="shared" ref="I10:K10" si="2">I69</f>
        <v>828853</v>
      </c>
      <c r="J10" s="15">
        <f t="shared" si="2"/>
        <v>850701</v>
      </c>
      <c r="K10" s="15">
        <f t="shared" si="2"/>
        <v>873208</v>
      </c>
    </row>
    <row r="11" spans="1:11" s="13" customFormat="1" ht="13.5" x14ac:dyDescent="0.25">
      <c r="A11" s="10"/>
      <c r="B11" s="14"/>
      <c r="C11" s="10"/>
      <c r="D11" s="10"/>
      <c r="E11" s="10"/>
      <c r="F11" s="10"/>
      <c r="G11" s="10"/>
      <c r="H11" s="15"/>
      <c r="I11" s="15"/>
      <c r="J11" s="15"/>
      <c r="K11" s="15"/>
    </row>
    <row r="12" spans="1:11" s="13" customFormat="1" x14ac:dyDescent="0.2">
      <c r="A12" s="6"/>
      <c r="B12" s="16" t="s">
        <v>117</v>
      </c>
      <c r="C12" s="6"/>
      <c r="D12" s="6"/>
      <c r="E12" s="6"/>
      <c r="F12" s="6"/>
      <c r="G12" s="6"/>
      <c r="H12" s="17">
        <f>SUM(H13:H14)</f>
        <v>129720</v>
      </c>
      <c r="I12" s="17">
        <f t="shared" ref="I12:K12" si="3">SUM(I13:I14)</f>
        <v>-462492</v>
      </c>
      <c r="J12" s="17">
        <f t="shared" si="3"/>
        <v>4787508</v>
      </c>
      <c r="K12" s="17">
        <f t="shared" si="3"/>
        <v>4771079</v>
      </c>
    </row>
    <row r="13" spans="1:11" s="13" customFormat="1" ht="25.5" x14ac:dyDescent="0.2">
      <c r="A13" s="10">
        <v>1</v>
      </c>
      <c r="B13" s="18" t="s">
        <v>20</v>
      </c>
      <c r="C13" s="1">
        <v>15561</v>
      </c>
      <c r="D13" s="1">
        <v>17920</v>
      </c>
      <c r="E13" s="1">
        <v>29876</v>
      </c>
      <c r="F13" s="1">
        <v>29876</v>
      </c>
      <c r="G13" s="1">
        <v>29876</v>
      </c>
      <c r="H13" s="19">
        <f>D13-C13</f>
        <v>2359</v>
      </c>
      <c r="I13" s="19">
        <f>E13-C13</f>
        <v>14315</v>
      </c>
      <c r="J13" s="19">
        <f>F13-C13</f>
        <v>14315</v>
      </c>
      <c r="K13" s="19">
        <f>G13-C13</f>
        <v>14315</v>
      </c>
    </row>
    <row r="14" spans="1:11" s="13" customFormat="1" ht="23.1" customHeight="1" x14ac:dyDescent="0.2">
      <c r="A14" s="10">
        <f>A13+1</f>
        <v>2</v>
      </c>
      <c r="B14" s="18" t="s">
        <v>114</v>
      </c>
      <c r="C14" s="1">
        <v>1440000</v>
      </c>
      <c r="D14" s="1">
        <v>1567361</v>
      </c>
      <c r="E14" s="1">
        <v>963193</v>
      </c>
      <c r="F14" s="1">
        <v>6213193</v>
      </c>
      <c r="G14" s="1">
        <v>6196764</v>
      </c>
      <c r="H14" s="19">
        <f>D14-C14</f>
        <v>127361</v>
      </c>
      <c r="I14" s="19">
        <f>E14-C14</f>
        <v>-476807</v>
      </c>
      <c r="J14" s="19">
        <f>F14-C14</f>
        <v>4773193</v>
      </c>
      <c r="K14" s="19">
        <f>G14-C14</f>
        <v>4756764</v>
      </c>
    </row>
    <row r="15" spans="1:11" s="13" customFormat="1" ht="13.5" x14ac:dyDescent="0.25">
      <c r="A15" s="10"/>
      <c r="B15" s="14"/>
      <c r="C15" s="10"/>
      <c r="D15" s="10"/>
      <c r="E15" s="10"/>
      <c r="F15" s="10"/>
      <c r="G15" s="10"/>
      <c r="H15" s="15"/>
      <c r="I15" s="15"/>
      <c r="J15" s="15"/>
      <c r="K15" s="15"/>
    </row>
    <row r="16" spans="1:11" s="13" customFormat="1" x14ac:dyDescent="0.2">
      <c r="A16" s="7"/>
      <c r="B16" s="16" t="s">
        <v>111</v>
      </c>
      <c r="C16" s="20"/>
      <c r="D16" s="20"/>
      <c r="E16" s="20"/>
      <c r="F16" s="20"/>
      <c r="G16" s="20"/>
      <c r="H16" s="20">
        <f>SUM(H17)</f>
        <v>1328</v>
      </c>
      <c r="I16" s="20">
        <f t="shared" ref="I16:K16" si="4">SUM(I17)</f>
        <v>6707</v>
      </c>
      <c r="J16" s="20">
        <f t="shared" si="4"/>
        <v>6707</v>
      </c>
      <c r="K16" s="20">
        <f t="shared" si="4"/>
        <v>6707</v>
      </c>
    </row>
    <row r="17" spans="1:11" s="13" customFormat="1" ht="27.75" customHeight="1" x14ac:dyDescent="0.2">
      <c r="A17" s="10">
        <v>1</v>
      </c>
      <c r="B17" s="21" t="s">
        <v>112</v>
      </c>
      <c r="C17" s="19">
        <v>1395</v>
      </c>
      <c r="D17" s="19">
        <v>2723</v>
      </c>
      <c r="E17" s="19">
        <v>8102</v>
      </c>
      <c r="F17" s="19">
        <v>8102</v>
      </c>
      <c r="G17" s="19">
        <v>8102</v>
      </c>
      <c r="H17" s="19">
        <f>D17-C17</f>
        <v>1328</v>
      </c>
      <c r="I17" s="19">
        <f>E17-C17</f>
        <v>6707</v>
      </c>
      <c r="J17" s="19">
        <f>F17-C17</f>
        <v>6707</v>
      </c>
      <c r="K17" s="19">
        <f>G17-C17</f>
        <v>6707</v>
      </c>
    </row>
    <row r="18" spans="1:11" s="13" customFormat="1" x14ac:dyDescent="0.2">
      <c r="A18" s="10"/>
      <c r="B18" s="21"/>
      <c r="C18" s="19"/>
      <c r="D18" s="19"/>
      <c r="E18" s="19"/>
      <c r="F18" s="19"/>
      <c r="G18" s="19"/>
      <c r="H18" s="19"/>
      <c r="I18" s="19"/>
      <c r="J18" s="19"/>
      <c r="K18" s="19"/>
    </row>
    <row r="19" spans="1:11" s="13" customFormat="1" x14ac:dyDescent="0.2">
      <c r="A19" s="6"/>
      <c r="B19" s="16" t="s">
        <v>108</v>
      </c>
      <c r="C19" s="22"/>
      <c r="D19" s="22"/>
      <c r="E19" s="22"/>
      <c r="F19" s="22"/>
      <c r="G19" s="22"/>
      <c r="H19" s="20">
        <f>SUM(H20:H21)</f>
        <v>150527383</v>
      </c>
      <c r="I19" s="20">
        <f t="shared" ref="I19:K19" si="5">SUM(I20:I21)</f>
        <v>352641563</v>
      </c>
      <c r="J19" s="20">
        <f t="shared" si="5"/>
        <v>432682703</v>
      </c>
      <c r="K19" s="20">
        <f t="shared" si="5"/>
        <v>308184334</v>
      </c>
    </row>
    <row r="20" spans="1:11" s="13" customFormat="1" ht="51" x14ac:dyDescent="0.2">
      <c r="A20" s="10">
        <v>1</v>
      </c>
      <c r="B20" s="18" t="s">
        <v>109</v>
      </c>
      <c r="C20" s="19"/>
      <c r="D20" s="1">
        <v>150527383</v>
      </c>
      <c r="E20" s="1">
        <v>352641563</v>
      </c>
      <c r="F20" s="1">
        <v>432682703</v>
      </c>
      <c r="G20" s="1">
        <v>308184334</v>
      </c>
      <c r="H20" s="19">
        <f>D20-C20</f>
        <v>150527383</v>
      </c>
      <c r="I20" s="19">
        <f>E20-C20</f>
        <v>352641563</v>
      </c>
      <c r="J20" s="19">
        <f>F20-C20</f>
        <v>432682703</v>
      </c>
      <c r="K20" s="19">
        <f>G20-C20</f>
        <v>308184334</v>
      </c>
    </row>
    <row r="21" spans="1:11" s="13" customFormat="1" ht="13.5" x14ac:dyDescent="0.25">
      <c r="A21" s="10"/>
      <c r="B21" s="14"/>
      <c r="C21" s="10"/>
      <c r="D21" s="1"/>
      <c r="E21" s="1"/>
      <c r="F21" s="1"/>
      <c r="G21" s="1"/>
      <c r="H21" s="15"/>
      <c r="I21" s="15"/>
      <c r="J21" s="15"/>
      <c r="K21" s="15"/>
    </row>
    <row r="22" spans="1:11" s="4" customFormat="1" ht="16.5" customHeight="1" x14ac:dyDescent="0.2">
      <c r="A22" s="6"/>
      <c r="B22" s="16" t="s">
        <v>19</v>
      </c>
      <c r="C22" s="22"/>
      <c r="D22" s="22"/>
      <c r="E22" s="22"/>
      <c r="F22" s="22"/>
      <c r="G22" s="22"/>
      <c r="H22" s="20">
        <f>SUM(H23:H24)</f>
        <v>1986475</v>
      </c>
      <c r="I22" s="20">
        <f t="shared" ref="I22:K22" si="6">SUM(I23:I24)</f>
        <v>3340494</v>
      </c>
      <c r="J22" s="20">
        <f t="shared" si="6"/>
        <v>3340494</v>
      </c>
      <c r="K22" s="20">
        <f t="shared" si="6"/>
        <v>416600</v>
      </c>
    </row>
    <row r="23" spans="1:11" s="4" customFormat="1" ht="25.5" x14ac:dyDescent="0.2">
      <c r="A23" s="10">
        <v>1</v>
      </c>
      <c r="B23" s="21" t="s">
        <v>20</v>
      </c>
      <c r="C23" s="19">
        <v>842908</v>
      </c>
      <c r="D23" s="19">
        <v>1493137</v>
      </c>
      <c r="E23" s="19">
        <v>2060963</v>
      </c>
      <c r="F23" s="19">
        <v>2060963</v>
      </c>
      <c r="G23" s="19">
        <v>2060963</v>
      </c>
      <c r="H23" s="19">
        <f t="shared" ref="H23" si="7">D23-C23</f>
        <v>650229</v>
      </c>
      <c r="I23" s="19">
        <f t="shared" ref="I23" si="8">E23-C23</f>
        <v>1218055</v>
      </c>
      <c r="J23" s="19">
        <f t="shared" ref="J23" si="9">F23-C23</f>
        <v>1218055</v>
      </c>
      <c r="K23" s="19">
        <f t="shared" ref="K23:K24" si="10">G23-C23</f>
        <v>1218055</v>
      </c>
    </row>
    <row r="24" spans="1:11" s="4" customFormat="1" ht="51" x14ac:dyDescent="0.2">
      <c r="A24" s="10">
        <v>2</v>
      </c>
      <c r="B24" s="21" t="s">
        <v>21</v>
      </c>
      <c r="C24" s="19">
        <v>1344686</v>
      </c>
      <c r="D24" s="19">
        <f>2703072-22140</f>
        <v>2680932</v>
      </c>
      <c r="E24" s="19">
        <f>3489265-22140</f>
        <v>3467125</v>
      </c>
      <c r="F24" s="19">
        <f>3489265-22140</f>
        <v>3467125</v>
      </c>
      <c r="G24" s="19">
        <f>565371-22140</f>
        <v>543231</v>
      </c>
      <c r="H24" s="19">
        <f>D24-C24</f>
        <v>1336246</v>
      </c>
      <c r="I24" s="19">
        <f>E24-C24</f>
        <v>2122439</v>
      </c>
      <c r="J24" s="19">
        <f>F24-C24</f>
        <v>2122439</v>
      </c>
      <c r="K24" s="19">
        <f t="shared" si="10"/>
        <v>-801455</v>
      </c>
    </row>
    <row r="25" spans="1:11" s="4" customFormat="1" x14ac:dyDescent="0.2">
      <c r="A25" s="10"/>
      <c r="B25" s="21"/>
      <c r="C25" s="19"/>
      <c r="D25" s="19"/>
      <c r="E25" s="19"/>
      <c r="F25" s="19"/>
      <c r="G25" s="19"/>
      <c r="H25" s="19"/>
      <c r="I25" s="19"/>
      <c r="J25" s="19"/>
      <c r="K25" s="19"/>
    </row>
    <row r="26" spans="1:11" s="4" customFormat="1" x14ac:dyDescent="0.2">
      <c r="A26" s="6"/>
      <c r="B26" s="16" t="s">
        <v>15</v>
      </c>
      <c r="C26" s="22"/>
      <c r="D26" s="22"/>
      <c r="E26" s="22"/>
      <c r="F26" s="22"/>
      <c r="G26" s="22"/>
      <c r="H26" s="20">
        <f>SUM(H27:H30)</f>
        <v>2555249</v>
      </c>
      <c r="I26" s="20">
        <f>SUM(I27:I30)</f>
        <v>12770276</v>
      </c>
      <c r="J26" s="20">
        <f>SUM(J27:J30)</f>
        <v>-13729724</v>
      </c>
      <c r="K26" s="20">
        <f>SUM(K27:K30)</f>
        <v>-13979724</v>
      </c>
    </row>
    <row r="27" spans="1:11" s="4" customFormat="1" ht="27.6" customHeight="1" x14ac:dyDescent="0.2">
      <c r="A27" s="10">
        <v>1</v>
      </c>
      <c r="B27" s="23" t="s">
        <v>16</v>
      </c>
      <c r="C27" s="19">
        <v>1997580</v>
      </c>
      <c r="D27" s="19">
        <v>2948133</v>
      </c>
      <c r="E27" s="19">
        <v>2680394</v>
      </c>
      <c r="F27" s="19">
        <v>2680394</v>
      </c>
      <c r="G27" s="19">
        <v>2680394</v>
      </c>
      <c r="H27" s="19">
        <f>D27-C27</f>
        <v>950553</v>
      </c>
      <c r="I27" s="19">
        <f>E27-C27</f>
        <v>682814</v>
      </c>
      <c r="J27" s="19">
        <f>F27-C27</f>
        <v>682814</v>
      </c>
      <c r="K27" s="19">
        <f>G27-C27</f>
        <v>682814</v>
      </c>
    </row>
    <row r="28" spans="1:11" s="4" customFormat="1" ht="27.6" customHeight="1" x14ac:dyDescent="0.2">
      <c r="A28" s="10">
        <v>2</v>
      </c>
      <c r="B28" s="21" t="s">
        <v>20</v>
      </c>
      <c r="C28" s="19">
        <v>655858</v>
      </c>
      <c r="D28" s="19">
        <v>1258355</v>
      </c>
      <c r="E28" s="19">
        <v>1827376</v>
      </c>
      <c r="F28" s="19">
        <v>1827376</v>
      </c>
      <c r="G28" s="19">
        <v>1827376</v>
      </c>
      <c r="H28" s="19">
        <f>D28-C28</f>
        <v>602497</v>
      </c>
      <c r="I28" s="19">
        <f>E28-C28</f>
        <v>1171518</v>
      </c>
      <c r="J28" s="19">
        <f>F28-C28</f>
        <v>1171518</v>
      </c>
      <c r="K28" s="19">
        <f>G28-C28</f>
        <v>1171518</v>
      </c>
    </row>
    <row r="29" spans="1:11" s="4" customFormat="1" ht="15.6" customHeight="1" x14ac:dyDescent="0.2">
      <c r="A29" s="10">
        <v>3</v>
      </c>
      <c r="B29" s="23" t="s">
        <v>17</v>
      </c>
      <c r="C29" s="19">
        <v>30000000</v>
      </c>
      <c r="D29" s="19">
        <v>30000000</v>
      </c>
      <c r="E29" s="19">
        <v>40000000</v>
      </c>
      <c r="F29" s="19">
        <v>13500000</v>
      </c>
      <c r="G29" s="19">
        <v>13250000</v>
      </c>
      <c r="H29" s="19">
        <f>D29-C29</f>
        <v>0</v>
      </c>
      <c r="I29" s="19">
        <f>E29-C29</f>
        <v>10000000</v>
      </c>
      <c r="J29" s="19">
        <f>F29-C29</f>
        <v>-16500000</v>
      </c>
      <c r="K29" s="19">
        <f>G29-C29</f>
        <v>-16750000</v>
      </c>
    </row>
    <row r="30" spans="1:11" s="4" customFormat="1" ht="25.5" x14ac:dyDescent="0.2">
      <c r="A30" s="10">
        <v>4</v>
      </c>
      <c r="B30" s="23" t="s">
        <v>18</v>
      </c>
      <c r="C30" s="19">
        <v>1141837</v>
      </c>
      <c r="D30" s="19">
        <v>2144036</v>
      </c>
      <c r="E30" s="19">
        <v>2057781</v>
      </c>
      <c r="F30" s="19">
        <v>2057781</v>
      </c>
      <c r="G30" s="19">
        <v>2057781</v>
      </c>
      <c r="H30" s="19">
        <f>D30-C30</f>
        <v>1002199</v>
      </c>
      <c r="I30" s="19">
        <f>E30-C30</f>
        <v>915944</v>
      </c>
      <c r="J30" s="19">
        <f>F30-C30</f>
        <v>915944</v>
      </c>
      <c r="K30" s="19">
        <f>G30-C30</f>
        <v>915944</v>
      </c>
    </row>
    <row r="31" spans="1:11" s="4" customFormat="1" ht="16.5" customHeight="1" x14ac:dyDescent="0.2">
      <c r="A31" s="10"/>
      <c r="B31" s="23"/>
      <c r="C31" s="19"/>
      <c r="D31" s="19"/>
      <c r="E31" s="19"/>
      <c r="F31" s="19"/>
      <c r="G31" s="19"/>
      <c r="H31" s="19"/>
      <c r="I31" s="19"/>
      <c r="J31" s="19"/>
      <c r="K31" s="19"/>
    </row>
    <row r="32" spans="1:11" s="4" customFormat="1" ht="16.5" customHeight="1" x14ac:dyDescent="0.2">
      <c r="A32" s="6"/>
      <c r="B32" s="16" t="s">
        <v>115</v>
      </c>
      <c r="C32" s="22"/>
      <c r="D32" s="22"/>
      <c r="E32" s="22"/>
      <c r="F32" s="22"/>
      <c r="G32" s="22"/>
      <c r="H32" s="20">
        <f>SUM(H33:H34)</f>
        <v>1651484</v>
      </c>
      <c r="I32" s="20">
        <f>SUM(I33:I34)</f>
        <v>2350128</v>
      </c>
      <c r="J32" s="20">
        <f>SUM(J33:J34)</f>
        <v>7269519</v>
      </c>
      <c r="K32" s="20">
        <f>SUM(K33:K34)</f>
        <v>1426495</v>
      </c>
    </row>
    <row r="33" spans="1:12" s="4" customFormat="1" ht="16.5" customHeight="1" x14ac:dyDescent="0.2">
      <c r="A33" s="10">
        <v>1</v>
      </c>
      <c r="B33" s="23" t="s">
        <v>116</v>
      </c>
      <c r="C33" s="19">
        <v>1392000</v>
      </c>
      <c r="D33" s="19">
        <f>2960000-304892</f>
        <v>2655108</v>
      </c>
      <c r="E33" s="19">
        <f>3208000-385242</f>
        <v>2822758</v>
      </c>
      <c r="F33" s="19">
        <f>8669200-927051</f>
        <v>7742149</v>
      </c>
      <c r="G33" s="19">
        <f>2297800-398675</f>
        <v>1899125</v>
      </c>
      <c r="H33" s="19">
        <f>D33-C33</f>
        <v>1263108</v>
      </c>
      <c r="I33" s="19">
        <f>E33-C33</f>
        <v>1430758</v>
      </c>
      <c r="J33" s="19">
        <f>F33-C33</f>
        <v>6350149</v>
      </c>
      <c r="K33" s="19">
        <f>G33-C33</f>
        <v>507125</v>
      </c>
    </row>
    <row r="34" spans="1:12" s="4" customFormat="1" ht="28.5" customHeight="1" x14ac:dyDescent="0.2">
      <c r="A34" s="10">
        <v>2</v>
      </c>
      <c r="B34" s="21" t="s">
        <v>20</v>
      </c>
      <c r="C34" s="19">
        <v>120280</v>
      </c>
      <c r="D34" s="19">
        <v>508656</v>
      </c>
      <c r="E34" s="19">
        <v>1039650</v>
      </c>
      <c r="F34" s="19">
        <v>1039650</v>
      </c>
      <c r="G34" s="19">
        <v>1039650</v>
      </c>
      <c r="H34" s="19">
        <f>D34-C34</f>
        <v>388376</v>
      </c>
      <c r="I34" s="19">
        <f>E34-C34</f>
        <v>919370</v>
      </c>
      <c r="J34" s="19">
        <f>F34-C34</f>
        <v>919370</v>
      </c>
      <c r="K34" s="19">
        <f>G34-C34</f>
        <v>919370</v>
      </c>
    </row>
    <row r="35" spans="1:12" s="4" customFormat="1" ht="16.5" customHeight="1" x14ac:dyDescent="0.2">
      <c r="A35" s="10"/>
      <c r="B35" s="23"/>
      <c r="C35" s="19"/>
      <c r="D35" s="19"/>
      <c r="E35" s="19"/>
      <c r="F35" s="19"/>
      <c r="G35" s="19"/>
      <c r="H35" s="19"/>
      <c r="I35" s="19"/>
      <c r="J35" s="19"/>
      <c r="K35" s="19"/>
    </row>
    <row r="36" spans="1:12" s="4" customFormat="1" x14ac:dyDescent="0.2">
      <c r="A36" s="6"/>
      <c r="B36" s="16" t="s">
        <v>95</v>
      </c>
      <c r="C36" s="22"/>
      <c r="D36" s="22"/>
      <c r="E36" s="22"/>
      <c r="F36" s="22"/>
      <c r="G36" s="22"/>
      <c r="H36" s="20">
        <f>SUM(H37:H43)</f>
        <v>22759884</v>
      </c>
      <c r="I36" s="20">
        <f>SUM(I37:I43)</f>
        <v>18203666</v>
      </c>
      <c r="J36" s="20">
        <f>SUM(J37:J43)</f>
        <v>442077</v>
      </c>
      <c r="K36" s="20">
        <f>SUM(K37:K43)</f>
        <v>442077</v>
      </c>
    </row>
    <row r="37" spans="1:12" s="4" customFormat="1" ht="51" x14ac:dyDescent="0.2">
      <c r="A37" s="10">
        <v>1</v>
      </c>
      <c r="B37" s="23" t="s">
        <v>22</v>
      </c>
      <c r="C37" s="19">
        <v>353792</v>
      </c>
      <c r="D37" s="19">
        <v>705167</v>
      </c>
      <c r="E37" s="19">
        <v>1130273</v>
      </c>
      <c r="F37" s="19">
        <v>1130273</v>
      </c>
      <c r="G37" s="19">
        <v>1130273</v>
      </c>
      <c r="H37" s="19">
        <f t="shared" ref="H37:H43" si="11">D37-C37</f>
        <v>351375</v>
      </c>
      <c r="I37" s="19">
        <f>E37-C37</f>
        <v>776481</v>
      </c>
      <c r="J37" s="19">
        <f>F37-C37</f>
        <v>776481</v>
      </c>
      <c r="K37" s="19">
        <f>G37-C37</f>
        <v>776481</v>
      </c>
    </row>
    <row r="38" spans="1:12" s="4" customFormat="1" ht="63.75" x14ac:dyDescent="0.2">
      <c r="A38" s="10">
        <f>A37+1</f>
        <v>2</v>
      </c>
      <c r="B38" s="23" t="s">
        <v>23</v>
      </c>
      <c r="C38" s="19">
        <v>658784</v>
      </c>
      <c r="D38" s="19">
        <v>1669854</v>
      </c>
      <c r="E38" s="19">
        <v>2513759</v>
      </c>
      <c r="F38" s="19">
        <v>2513759</v>
      </c>
      <c r="G38" s="19">
        <v>2513759</v>
      </c>
      <c r="H38" s="19">
        <f t="shared" si="11"/>
        <v>1011070</v>
      </c>
      <c r="I38" s="19">
        <f t="shared" ref="I38:I43" si="12">E38-C38</f>
        <v>1854975</v>
      </c>
      <c r="J38" s="19">
        <f t="shared" ref="J38:J43" si="13">F38-C38</f>
        <v>1854975</v>
      </c>
      <c r="K38" s="19">
        <f t="shared" ref="K38:K43" si="14">G38-C38</f>
        <v>1854975</v>
      </c>
    </row>
    <row r="39" spans="1:12" s="4" customFormat="1" ht="51" x14ac:dyDescent="0.2">
      <c r="A39" s="10">
        <f>A38+1</f>
        <v>3</v>
      </c>
      <c r="B39" s="21" t="s">
        <v>24</v>
      </c>
      <c r="C39" s="1">
        <v>1003014</v>
      </c>
      <c r="D39" s="1">
        <v>1334034</v>
      </c>
      <c r="E39" s="1">
        <v>1334034</v>
      </c>
      <c r="F39" s="1">
        <v>1334034</v>
      </c>
      <c r="G39" s="1">
        <v>1334034</v>
      </c>
      <c r="H39" s="1">
        <f t="shared" si="11"/>
        <v>331020</v>
      </c>
      <c r="I39" s="1">
        <f t="shared" si="12"/>
        <v>331020</v>
      </c>
      <c r="J39" s="1">
        <f t="shared" si="13"/>
        <v>331020</v>
      </c>
      <c r="K39" s="1">
        <f t="shared" si="14"/>
        <v>331020</v>
      </c>
    </row>
    <row r="40" spans="1:12" s="4" customFormat="1" ht="51" x14ac:dyDescent="0.2">
      <c r="A40" s="10">
        <f t="shared" ref="A40:A43" si="15">A39+1</f>
        <v>4</v>
      </c>
      <c r="B40" s="21" t="s">
        <v>25</v>
      </c>
      <c r="C40" s="1">
        <v>2054923</v>
      </c>
      <c r="D40" s="1">
        <v>3050808</v>
      </c>
      <c r="E40" s="1">
        <v>3050808</v>
      </c>
      <c r="F40" s="1">
        <v>3050808</v>
      </c>
      <c r="G40" s="1">
        <v>3050808</v>
      </c>
      <c r="H40" s="1">
        <f t="shared" si="11"/>
        <v>995885</v>
      </c>
      <c r="I40" s="1">
        <f t="shared" si="12"/>
        <v>995885</v>
      </c>
      <c r="J40" s="1">
        <f t="shared" si="13"/>
        <v>995885</v>
      </c>
      <c r="K40" s="1">
        <f t="shared" si="14"/>
        <v>995885</v>
      </c>
    </row>
    <row r="41" spans="1:12" s="4" customFormat="1" ht="76.5" x14ac:dyDescent="0.2">
      <c r="A41" s="10">
        <f t="shared" si="15"/>
        <v>5</v>
      </c>
      <c r="B41" s="23" t="s">
        <v>26</v>
      </c>
      <c r="C41" s="19">
        <v>1500000</v>
      </c>
      <c r="D41" s="1">
        <v>3200000</v>
      </c>
      <c r="E41" s="1">
        <v>1000000</v>
      </c>
      <c r="F41" s="19">
        <v>0</v>
      </c>
      <c r="G41" s="19">
        <v>0</v>
      </c>
      <c r="H41" s="19">
        <f t="shared" si="11"/>
        <v>1700000</v>
      </c>
      <c r="I41" s="19">
        <f>E41-C41</f>
        <v>-500000</v>
      </c>
      <c r="J41" s="19">
        <f t="shared" si="13"/>
        <v>-1500000</v>
      </c>
      <c r="K41" s="19">
        <f t="shared" si="14"/>
        <v>-1500000</v>
      </c>
    </row>
    <row r="42" spans="1:12" s="4" customFormat="1" ht="76.5" x14ac:dyDescent="0.2">
      <c r="A42" s="10">
        <f t="shared" si="15"/>
        <v>6</v>
      </c>
      <c r="B42" s="23" t="s">
        <v>27</v>
      </c>
      <c r="C42" s="19">
        <v>131604</v>
      </c>
      <c r="D42" s="19">
        <v>17681189</v>
      </c>
      <c r="E42" s="19">
        <v>16761589</v>
      </c>
      <c r="F42" s="19">
        <v>0</v>
      </c>
      <c r="G42" s="19">
        <v>0</v>
      </c>
      <c r="H42" s="19">
        <f t="shared" si="11"/>
        <v>17549585</v>
      </c>
      <c r="I42" s="19">
        <f t="shared" si="12"/>
        <v>16629985</v>
      </c>
      <c r="J42" s="19">
        <f t="shared" si="13"/>
        <v>-131604</v>
      </c>
      <c r="K42" s="19">
        <f t="shared" si="14"/>
        <v>-131604</v>
      </c>
    </row>
    <row r="43" spans="1:12" s="4" customFormat="1" ht="63.75" x14ac:dyDescent="0.2">
      <c r="A43" s="10">
        <f t="shared" si="15"/>
        <v>7</v>
      </c>
      <c r="B43" s="23" t="s">
        <v>28</v>
      </c>
      <c r="C43" s="1">
        <v>1884680</v>
      </c>
      <c r="D43" s="1">
        <v>2705629</v>
      </c>
      <c r="E43" s="19">
        <v>0</v>
      </c>
      <c r="F43" s="19">
        <v>0</v>
      </c>
      <c r="G43" s="19"/>
      <c r="H43" s="19">
        <f t="shared" si="11"/>
        <v>820949</v>
      </c>
      <c r="I43" s="19">
        <f t="shared" si="12"/>
        <v>-1884680</v>
      </c>
      <c r="J43" s="19">
        <f t="shared" si="13"/>
        <v>-1884680</v>
      </c>
      <c r="K43" s="19">
        <f t="shared" si="14"/>
        <v>-1884680</v>
      </c>
    </row>
    <row r="44" spans="1:12" s="4" customFormat="1" x14ac:dyDescent="0.2">
      <c r="A44" s="10"/>
      <c r="B44" s="23"/>
      <c r="C44" s="1"/>
      <c r="D44" s="1"/>
      <c r="E44" s="19"/>
      <c r="F44" s="19"/>
      <c r="G44" s="19"/>
      <c r="H44" s="19"/>
      <c r="I44" s="19"/>
      <c r="J44" s="19"/>
      <c r="K44" s="19"/>
    </row>
    <row r="45" spans="1:12" s="24" customFormat="1" x14ac:dyDescent="0.2">
      <c r="A45" s="7"/>
      <c r="B45" s="16" t="s">
        <v>32</v>
      </c>
      <c r="C45" s="20"/>
      <c r="D45" s="20"/>
      <c r="E45" s="20"/>
      <c r="F45" s="20"/>
      <c r="G45" s="20"/>
      <c r="H45" s="20">
        <f>SUM(H46:H57)</f>
        <v>41977930</v>
      </c>
      <c r="I45" s="20">
        <f t="shared" ref="I45:K45" si="16">SUM(I46:I57)</f>
        <v>17658759</v>
      </c>
      <c r="J45" s="20">
        <f t="shared" si="16"/>
        <v>17658759</v>
      </c>
      <c r="K45" s="20">
        <f t="shared" si="16"/>
        <v>17658759</v>
      </c>
      <c r="L45" s="4"/>
    </row>
    <row r="46" spans="1:12" s="24" customFormat="1" ht="38.25" x14ac:dyDescent="0.2">
      <c r="A46" s="10">
        <v>1</v>
      </c>
      <c r="B46" s="21" t="s">
        <v>112</v>
      </c>
      <c r="C46" s="19">
        <v>521191</v>
      </c>
      <c r="D46" s="19">
        <v>1034183</v>
      </c>
      <c r="E46" s="19">
        <v>1496755</v>
      </c>
      <c r="F46" s="19">
        <v>1496755</v>
      </c>
      <c r="G46" s="19">
        <v>1496755</v>
      </c>
      <c r="H46" s="19">
        <f>D46-C46</f>
        <v>512992</v>
      </c>
      <c r="I46" s="19">
        <f>E46-C46</f>
        <v>975564</v>
      </c>
      <c r="J46" s="19">
        <f>F46-C46</f>
        <v>975564</v>
      </c>
      <c r="K46" s="19">
        <f>G46-C46</f>
        <v>975564</v>
      </c>
      <c r="L46" s="4"/>
    </row>
    <row r="47" spans="1:12" s="4" customFormat="1" ht="51" x14ac:dyDescent="0.2">
      <c r="A47" s="10">
        <f>A46+1</f>
        <v>2</v>
      </c>
      <c r="B47" s="21" t="s">
        <v>33</v>
      </c>
      <c r="C47" s="19">
        <v>632102</v>
      </c>
      <c r="D47" s="19">
        <v>813707</v>
      </c>
      <c r="E47" s="19">
        <v>996892</v>
      </c>
      <c r="F47" s="19">
        <v>996892</v>
      </c>
      <c r="G47" s="19">
        <v>996892</v>
      </c>
      <c r="H47" s="19">
        <f t="shared" ref="H47:H57" si="17">D47-C47</f>
        <v>181605</v>
      </c>
      <c r="I47" s="19">
        <f t="shared" ref="I47:I57" si="18">E47-C47</f>
        <v>364790</v>
      </c>
      <c r="J47" s="19">
        <f t="shared" ref="J47:J57" si="19">F47-C47</f>
        <v>364790</v>
      </c>
      <c r="K47" s="19">
        <f t="shared" ref="K47:K57" si="20">G47-C47</f>
        <v>364790</v>
      </c>
    </row>
    <row r="48" spans="1:12" s="4" customFormat="1" ht="25.5" x14ac:dyDescent="0.2">
      <c r="A48" s="10">
        <f t="shared" ref="A48" si="21">A47+1</f>
        <v>3</v>
      </c>
      <c r="B48" s="21" t="s">
        <v>34</v>
      </c>
      <c r="C48" s="19">
        <v>0</v>
      </c>
      <c r="D48" s="19">
        <v>10000000</v>
      </c>
      <c r="E48" s="19">
        <v>0</v>
      </c>
      <c r="F48" s="19">
        <v>0</v>
      </c>
      <c r="G48" s="19">
        <v>0</v>
      </c>
      <c r="H48" s="19">
        <f t="shared" si="17"/>
        <v>10000000</v>
      </c>
      <c r="I48" s="19">
        <f t="shared" si="18"/>
        <v>0</v>
      </c>
      <c r="J48" s="19">
        <f t="shared" si="19"/>
        <v>0</v>
      </c>
      <c r="K48" s="19">
        <f t="shared" si="20"/>
        <v>0</v>
      </c>
    </row>
    <row r="49" spans="1:11" s="4" customFormat="1" ht="51" x14ac:dyDescent="0.2">
      <c r="A49" s="10">
        <f>A48+1</f>
        <v>4</v>
      </c>
      <c r="B49" s="21" t="s">
        <v>35</v>
      </c>
      <c r="C49" s="19">
        <v>0</v>
      </c>
      <c r="D49" s="19">
        <v>6500000</v>
      </c>
      <c r="E49" s="19">
        <v>6500000</v>
      </c>
      <c r="F49" s="19">
        <v>6500000</v>
      </c>
      <c r="G49" s="19">
        <v>6500000</v>
      </c>
      <c r="H49" s="19">
        <f t="shared" si="17"/>
        <v>6500000</v>
      </c>
      <c r="I49" s="19">
        <f t="shared" si="18"/>
        <v>6500000</v>
      </c>
      <c r="J49" s="19">
        <f t="shared" si="19"/>
        <v>6500000</v>
      </c>
      <c r="K49" s="19">
        <f t="shared" si="20"/>
        <v>6500000</v>
      </c>
    </row>
    <row r="50" spans="1:11" s="4" customFormat="1" ht="51" x14ac:dyDescent="0.2">
      <c r="A50" s="10">
        <f t="shared" ref="A50:A57" si="22">A49+1</f>
        <v>5</v>
      </c>
      <c r="B50" s="21" t="s">
        <v>36</v>
      </c>
      <c r="C50" s="19">
        <v>2805225</v>
      </c>
      <c r="D50" s="19">
        <v>3302764</v>
      </c>
      <c r="E50" s="19">
        <v>2266308</v>
      </c>
      <c r="F50" s="19">
        <v>2266308</v>
      </c>
      <c r="G50" s="19">
        <v>2266308</v>
      </c>
      <c r="H50" s="19">
        <f t="shared" si="17"/>
        <v>497539</v>
      </c>
      <c r="I50" s="19">
        <f t="shared" si="18"/>
        <v>-538917</v>
      </c>
      <c r="J50" s="19">
        <f t="shared" si="19"/>
        <v>-538917</v>
      </c>
      <c r="K50" s="19">
        <f t="shared" si="20"/>
        <v>-538917</v>
      </c>
    </row>
    <row r="51" spans="1:11" s="4" customFormat="1" ht="38.25" x14ac:dyDescent="0.2">
      <c r="A51" s="10">
        <f t="shared" si="22"/>
        <v>6</v>
      </c>
      <c r="B51" s="21" t="s">
        <v>37</v>
      </c>
      <c r="C51" s="19">
        <v>409864</v>
      </c>
      <c r="D51" s="19">
        <v>1131321</v>
      </c>
      <c r="E51" s="19">
        <v>1937930</v>
      </c>
      <c r="F51" s="19">
        <v>1937930</v>
      </c>
      <c r="G51" s="19">
        <v>1937930</v>
      </c>
      <c r="H51" s="19">
        <f t="shared" si="17"/>
        <v>721457</v>
      </c>
      <c r="I51" s="19">
        <f t="shared" si="18"/>
        <v>1528066</v>
      </c>
      <c r="J51" s="19">
        <f t="shared" si="19"/>
        <v>1528066</v>
      </c>
      <c r="K51" s="19">
        <f t="shared" si="20"/>
        <v>1528066</v>
      </c>
    </row>
    <row r="52" spans="1:11" s="4" customFormat="1" ht="25.5" x14ac:dyDescent="0.2">
      <c r="A52" s="10">
        <f t="shared" si="22"/>
        <v>7</v>
      </c>
      <c r="B52" s="21" t="s">
        <v>38</v>
      </c>
      <c r="C52" s="19">
        <v>0</v>
      </c>
      <c r="D52" s="19">
        <v>88252</v>
      </c>
      <c r="E52" s="19">
        <v>122704</v>
      </c>
      <c r="F52" s="19">
        <v>122704</v>
      </c>
      <c r="G52" s="19">
        <v>122704</v>
      </c>
      <c r="H52" s="19">
        <f t="shared" si="17"/>
        <v>88252</v>
      </c>
      <c r="I52" s="19">
        <f t="shared" si="18"/>
        <v>122704</v>
      </c>
      <c r="J52" s="19">
        <f t="shared" si="19"/>
        <v>122704</v>
      </c>
      <c r="K52" s="19">
        <f t="shared" si="20"/>
        <v>122704</v>
      </c>
    </row>
    <row r="53" spans="1:11" s="4" customFormat="1" ht="25.5" x14ac:dyDescent="0.2">
      <c r="A53" s="10">
        <f t="shared" si="22"/>
        <v>8</v>
      </c>
      <c r="B53" s="21" t="s">
        <v>39</v>
      </c>
      <c r="C53" s="19">
        <v>47877214</v>
      </c>
      <c r="D53" s="19">
        <v>54877214</v>
      </c>
      <c r="E53" s="19">
        <v>54877214</v>
      </c>
      <c r="F53" s="19">
        <v>54877214</v>
      </c>
      <c r="G53" s="19">
        <v>54877214</v>
      </c>
      <c r="H53" s="19">
        <f t="shared" si="17"/>
        <v>7000000</v>
      </c>
      <c r="I53" s="19">
        <f t="shared" si="18"/>
        <v>7000000</v>
      </c>
      <c r="J53" s="19">
        <f t="shared" si="19"/>
        <v>7000000</v>
      </c>
      <c r="K53" s="19">
        <f t="shared" si="20"/>
        <v>7000000</v>
      </c>
    </row>
    <row r="54" spans="1:11" s="4" customFormat="1" ht="38.25" x14ac:dyDescent="0.2">
      <c r="A54" s="10">
        <f t="shared" si="22"/>
        <v>9</v>
      </c>
      <c r="B54" s="21" t="s">
        <v>40</v>
      </c>
      <c r="C54" s="19">
        <v>3500000</v>
      </c>
      <c r="D54" s="19">
        <v>4500000</v>
      </c>
      <c r="E54" s="19">
        <v>4500000</v>
      </c>
      <c r="F54" s="19">
        <v>4500000</v>
      </c>
      <c r="G54" s="19">
        <v>4500000</v>
      </c>
      <c r="H54" s="19">
        <f t="shared" si="17"/>
        <v>1000000</v>
      </c>
      <c r="I54" s="19">
        <f t="shared" si="18"/>
        <v>1000000</v>
      </c>
      <c r="J54" s="19">
        <f t="shared" si="19"/>
        <v>1000000</v>
      </c>
      <c r="K54" s="19">
        <f t="shared" si="20"/>
        <v>1000000</v>
      </c>
    </row>
    <row r="55" spans="1:11" s="4" customFormat="1" ht="51" x14ac:dyDescent="0.2">
      <c r="A55" s="10">
        <f t="shared" si="22"/>
        <v>10</v>
      </c>
      <c r="B55" s="21" t="s">
        <v>41</v>
      </c>
      <c r="C55" s="19">
        <v>0</v>
      </c>
      <c r="D55" s="19">
        <v>4970000</v>
      </c>
      <c r="E55" s="19">
        <v>0</v>
      </c>
      <c r="F55" s="19">
        <v>0</v>
      </c>
      <c r="G55" s="19">
        <v>0</v>
      </c>
      <c r="H55" s="19">
        <f t="shared" si="17"/>
        <v>4970000</v>
      </c>
      <c r="I55" s="19">
        <f t="shared" si="18"/>
        <v>0</v>
      </c>
      <c r="J55" s="19">
        <f t="shared" si="19"/>
        <v>0</v>
      </c>
      <c r="K55" s="19">
        <f t="shared" si="20"/>
        <v>0</v>
      </c>
    </row>
    <row r="56" spans="1:11" s="4" customFormat="1" ht="45.75" customHeight="1" x14ac:dyDescent="0.2">
      <c r="A56" s="10">
        <f t="shared" si="22"/>
        <v>11</v>
      </c>
      <c r="B56" s="21" t="s">
        <v>42</v>
      </c>
      <c r="C56" s="19">
        <v>3307669</v>
      </c>
      <c r="D56" s="19">
        <v>4014221</v>
      </c>
      <c r="E56" s="19">
        <v>4014221</v>
      </c>
      <c r="F56" s="19">
        <v>4014221</v>
      </c>
      <c r="G56" s="19">
        <v>4014221</v>
      </c>
      <c r="H56" s="19">
        <f t="shared" si="17"/>
        <v>706552</v>
      </c>
      <c r="I56" s="19">
        <f t="shared" si="18"/>
        <v>706552</v>
      </c>
      <c r="J56" s="19">
        <f t="shared" si="19"/>
        <v>706552</v>
      </c>
      <c r="K56" s="19">
        <f t="shared" si="20"/>
        <v>706552</v>
      </c>
    </row>
    <row r="57" spans="1:11" s="4" customFormat="1" ht="25.5" x14ac:dyDescent="0.2">
      <c r="A57" s="10">
        <f t="shared" si="22"/>
        <v>12</v>
      </c>
      <c r="B57" s="21" t="s">
        <v>43</v>
      </c>
      <c r="C57" s="19">
        <v>100067</v>
      </c>
      <c r="D57" s="19">
        <v>9899600</v>
      </c>
      <c r="E57" s="19">
        <v>100067</v>
      </c>
      <c r="F57" s="19">
        <v>100067</v>
      </c>
      <c r="G57" s="19">
        <v>100067</v>
      </c>
      <c r="H57" s="19">
        <f t="shared" si="17"/>
        <v>9799533</v>
      </c>
      <c r="I57" s="19">
        <f t="shared" si="18"/>
        <v>0</v>
      </c>
      <c r="J57" s="19">
        <f t="shared" si="19"/>
        <v>0</v>
      </c>
      <c r="K57" s="19">
        <f t="shared" si="20"/>
        <v>0</v>
      </c>
    </row>
    <row r="58" spans="1:11" s="4" customFormat="1" x14ac:dyDescent="0.2">
      <c r="A58" s="10"/>
      <c r="B58" s="23"/>
      <c r="C58" s="1"/>
      <c r="D58" s="1"/>
      <c r="E58" s="19"/>
      <c r="F58" s="19"/>
      <c r="G58" s="19"/>
      <c r="H58" s="19"/>
      <c r="I58" s="19"/>
      <c r="J58" s="19"/>
      <c r="K58" s="19"/>
    </row>
    <row r="59" spans="1:11" s="24" customFormat="1" x14ac:dyDescent="0.2">
      <c r="A59" s="7"/>
      <c r="B59" s="16" t="s">
        <v>96</v>
      </c>
      <c r="C59" s="20"/>
      <c r="D59" s="20"/>
      <c r="E59" s="20"/>
      <c r="F59" s="20"/>
      <c r="G59" s="20"/>
      <c r="H59" s="20">
        <f>SUM(H60:H61)</f>
        <v>792683</v>
      </c>
      <c r="I59" s="20">
        <f t="shared" ref="I59:K59" si="23">SUM(I60:I61)</f>
        <v>1093521</v>
      </c>
      <c r="J59" s="20">
        <f t="shared" si="23"/>
        <v>1093521</v>
      </c>
      <c r="K59" s="20">
        <f t="shared" si="23"/>
        <v>1093521</v>
      </c>
    </row>
    <row r="60" spans="1:11" s="4" customFormat="1" ht="38.25" x14ac:dyDescent="0.2">
      <c r="A60" s="10">
        <f>1</f>
        <v>1</v>
      </c>
      <c r="B60" s="21" t="s">
        <v>97</v>
      </c>
      <c r="C60" s="19">
        <v>5416800</v>
      </c>
      <c r="D60" s="19">
        <f>5939246-43119</f>
        <v>5896127</v>
      </c>
      <c r="E60" s="19">
        <f>5939246-43119</f>
        <v>5896127</v>
      </c>
      <c r="F60" s="19">
        <f>5939246-43119</f>
        <v>5896127</v>
      </c>
      <c r="G60" s="19">
        <f>5939246-43119</f>
        <v>5896127</v>
      </c>
      <c r="H60" s="19">
        <f>D60-C60</f>
        <v>479327</v>
      </c>
      <c r="I60" s="19">
        <f>E60-C60</f>
        <v>479327</v>
      </c>
      <c r="J60" s="19">
        <f>F60-C60</f>
        <v>479327</v>
      </c>
      <c r="K60" s="19">
        <f>G60-C60</f>
        <v>479327</v>
      </c>
    </row>
    <row r="61" spans="1:11" s="4" customFormat="1" ht="25.5" x14ac:dyDescent="0.2">
      <c r="A61" s="10">
        <f>1+A60</f>
        <v>2</v>
      </c>
      <c r="B61" s="21" t="s">
        <v>106</v>
      </c>
      <c r="C61" s="19">
        <v>322399</v>
      </c>
      <c r="D61" s="19">
        <v>635755</v>
      </c>
      <c r="E61" s="19">
        <v>936593</v>
      </c>
      <c r="F61" s="19">
        <v>936593</v>
      </c>
      <c r="G61" s="19">
        <v>936593</v>
      </c>
      <c r="H61" s="19">
        <f>D61-C61</f>
        <v>313356</v>
      </c>
      <c r="I61" s="19">
        <f>E61-C61</f>
        <v>614194</v>
      </c>
      <c r="J61" s="19">
        <f>F61-C61</f>
        <v>614194</v>
      </c>
      <c r="K61" s="19">
        <f>G61-C61</f>
        <v>614194</v>
      </c>
    </row>
    <row r="62" spans="1:11" s="4" customFormat="1" x14ac:dyDescent="0.2">
      <c r="A62" s="10"/>
      <c r="B62" s="21"/>
      <c r="C62" s="19"/>
      <c r="D62" s="19"/>
      <c r="E62" s="19"/>
      <c r="F62" s="19"/>
      <c r="G62" s="19"/>
      <c r="H62" s="19"/>
      <c r="I62" s="19"/>
      <c r="J62" s="19"/>
      <c r="K62" s="19"/>
    </row>
    <row r="63" spans="1:11" s="24" customFormat="1" x14ac:dyDescent="0.2">
      <c r="A63" s="7"/>
      <c r="B63" s="16" t="s">
        <v>98</v>
      </c>
      <c r="C63" s="20"/>
      <c r="D63" s="20"/>
      <c r="E63" s="20"/>
      <c r="F63" s="20"/>
      <c r="G63" s="20"/>
      <c r="H63" s="20">
        <f>SUM(H64:H65)</f>
        <v>435548</v>
      </c>
      <c r="I63" s="20">
        <f t="shared" ref="I63:K63" si="24">SUM(I64:I65)</f>
        <v>435548</v>
      </c>
      <c r="J63" s="20">
        <f t="shared" si="24"/>
        <v>435548</v>
      </c>
      <c r="K63" s="20">
        <f t="shared" si="24"/>
        <v>435548</v>
      </c>
    </row>
    <row r="64" spans="1:11" s="4" customFormat="1" ht="25.5" x14ac:dyDescent="0.2">
      <c r="A64" s="10">
        <v>1</v>
      </c>
      <c r="B64" s="21" t="s">
        <v>99</v>
      </c>
      <c r="C64" s="19">
        <v>4405500</v>
      </c>
      <c r="D64" s="19">
        <v>4807506</v>
      </c>
      <c r="E64" s="19">
        <v>4807506</v>
      </c>
      <c r="F64" s="19">
        <v>4807506</v>
      </c>
      <c r="G64" s="19">
        <v>4807506</v>
      </c>
      <c r="H64" s="19">
        <f>D64-C64</f>
        <v>402006</v>
      </c>
      <c r="I64" s="19">
        <f>E64-C64</f>
        <v>402006</v>
      </c>
      <c r="J64" s="19">
        <f>F64-C64</f>
        <v>402006</v>
      </c>
      <c r="K64" s="19">
        <f>G64-C64</f>
        <v>402006</v>
      </c>
    </row>
    <row r="65" spans="1:11" s="4" customFormat="1" ht="25.5" x14ac:dyDescent="0.2">
      <c r="A65" s="10">
        <f>A64+1</f>
        <v>2</v>
      </c>
      <c r="B65" s="21" t="s">
        <v>100</v>
      </c>
      <c r="C65" s="19">
        <v>1685600</v>
      </c>
      <c r="D65" s="19">
        <f>1985600-266458</f>
        <v>1719142</v>
      </c>
      <c r="E65" s="19">
        <f>1985600-266458</f>
        <v>1719142</v>
      </c>
      <c r="F65" s="19">
        <f>1985600-266458</f>
        <v>1719142</v>
      </c>
      <c r="G65" s="19">
        <f>1985600-266458</f>
        <v>1719142</v>
      </c>
      <c r="H65" s="19">
        <f>D65-C65</f>
        <v>33542</v>
      </c>
      <c r="I65" s="19">
        <f>E65-C65</f>
        <v>33542</v>
      </c>
      <c r="J65" s="19">
        <f>F65-C65</f>
        <v>33542</v>
      </c>
      <c r="K65" s="19">
        <f>G65-C65</f>
        <v>33542</v>
      </c>
    </row>
    <row r="66" spans="1:11" s="4" customFormat="1" x14ac:dyDescent="0.2">
      <c r="A66" s="10"/>
      <c r="B66" s="23"/>
      <c r="C66" s="1"/>
      <c r="D66" s="1"/>
      <c r="E66" s="19"/>
      <c r="F66" s="19"/>
      <c r="G66" s="19"/>
      <c r="H66" s="19"/>
      <c r="I66" s="19"/>
      <c r="J66" s="19"/>
      <c r="K66" s="19"/>
    </row>
    <row r="67" spans="1:11" s="4" customFormat="1" x14ac:dyDescent="0.2">
      <c r="A67" s="6"/>
      <c r="B67" s="16" t="s">
        <v>55</v>
      </c>
      <c r="C67" s="20">
        <f>C68+C69</f>
        <v>81680874</v>
      </c>
      <c r="D67" s="20">
        <f>D68+D69</f>
        <v>104905138</v>
      </c>
      <c r="E67" s="20">
        <f t="shared" ref="E67:K67" si="25">E68+E69</f>
        <v>119639696</v>
      </c>
      <c r="F67" s="20">
        <f t="shared" si="25"/>
        <v>131402305</v>
      </c>
      <c r="G67" s="20">
        <f t="shared" si="25"/>
        <v>142921013</v>
      </c>
      <c r="H67" s="20">
        <f t="shared" si="25"/>
        <v>23224264</v>
      </c>
      <c r="I67" s="20">
        <f t="shared" si="25"/>
        <v>37958822</v>
      </c>
      <c r="J67" s="20">
        <f t="shared" si="25"/>
        <v>49721431</v>
      </c>
      <c r="K67" s="20">
        <f t="shared" si="25"/>
        <v>61240139</v>
      </c>
    </row>
    <row r="68" spans="1:11" s="5" customFormat="1" ht="13.5" x14ac:dyDescent="0.25">
      <c r="A68" s="25"/>
      <c r="B68" s="26" t="s">
        <v>56</v>
      </c>
      <c r="C68" s="27">
        <f>C71+C75+C77+C78+C79+C81+C82+C83+C84+C80</f>
        <v>78495338</v>
      </c>
      <c r="D68" s="27">
        <f t="shared" ref="D68:K68" si="26">D71+D75+D77+D78+D79+D81+D82+D83+D84+D80</f>
        <v>101316390</v>
      </c>
      <c r="E68" s="27">
        <f t="shared" si="26"/>
        <v>115625307</v>
      </c>
      <c r="F68" s="27">
        <f t="shared" si="26"/>
        <v>127366068</v>
      </c>
      <c r="G68" s="27">
        <f t="shared" si="26"/>
        <v>138862269</v>
      </c>
      <c r="H68" s="27">
        <f>H71+H75+H77+H78+H79+H81+H82+H83+H84+H80</f>
        <v>22821052</v>
      </c>
      <c r="I68" s="27">
        <f t="shared" si="26"/>
        <v>37129969</v>
      </c>
      <c r="J68" s="27">
        <f t="shared" si="26"/>
        <v>48870730</v>
      </c>
      <c r="K68" s="27">
        <f t="shared" si="26"/>
        <v>60366931</v>
      </c>
    </row>
    <row r="69" spans="1:11" s="5" customFormat="1" ht="13.5" x14ac:dyDescent="0.25">
      <c r="A69" s="25"/>
      <c r="B69" s="26" t="s">
        <v>57</v>
      </c>
      <c r="C69" s="27">
        <f>C72+C73+C76</f>
        <v>3185536</v>
      </c>
      <c r="D69" s="27">
        <f t="shared" ref="D69:K69" si="27">D72+D73+D76</f>
        <v>3588748</v>
      </c>
      <c r="E69" s="27">
        <f t="shared" si="27"/>
        <v>4014389</v>
      </c>
      <c r="F69" s="27">
        <f t="shared" si="27"/>
        <v>4036237</v>
      </c>
      <c r="G69" s="27">
        <f t="shared" si="27"/>
        <v>4058744</v>
      </c>
      <c r="H69" s="27">
        <f t="shared" si="27"/>
        <v>403212</v>
      </c>
      <c r="I69" s="27">
        <f t="shared" si="27"/>
        <v>828853</v>
      </c>
      <c r="J69" s="27">
        <f t="shared" si="27"/>
        <v>850701</v>
      </c>
      <c r="K69" s="27">
        <f t="shared" si="27"/>
        <v>873208</v>
      </c>
    </row>
    <row r="70" spans="1:11" s="4" customFormat="1" ht="25.5" x14ac:dyDescent="0.2">
      <c r="A70" s="10">
        <v>1</v>
      </c>
      <c r="B70" s="21" t="s">
        <v>58</v>
      </c>
      <c r="C70" s="19">
        <f>C71+C72</f>
        <v>2751505</v>
      </c>
      <c r="D70" s="19">
        <f t="shared" ref="D70:K70" si="28">D71+D72</f>
        <v>3085345</v>
      </c>
      <c r="E70" s="19">
        <f t="shared" si="28"/>
        <v>3431490</v>
      </c>
      <c r="F70" s="19">
        <f t="shared" si="28"/>
        <v>3431490</v>
      </c>
      <c r="G70" s="19">
        <f t="shared" si="28"/>
        <v>3431490</v>
      </c>
      <c r="H70" s="19">
        <f t="shared" si="28"/>
        <v>333840</v>
      </c>
      <c r="I70" s="19">
        <f t="shared" si="28"/>
        <v>679985</v>
      </c>
      <c r="J70" s="19">
        <f t="shared" si="28"/>
        <v>679985</v>
      </c>
      <c r="K70" s="19">
        <f t="shared" si="28"/>
        <v>679985</v>
      </c>
    </row>
    <row r="71" spans="1:11" s="4" customFormat="1" x14ac:dyDescent="0.2">
      <c r="A71" s="10"/>
      <c r="B71" s="28" t="s">
        <v>56</v>
      </c>
      <c r="C71" s="29">
        <f>118289</f>
        <v>118289</v>
      </c>
      <c r="D71" s="29">
        <v>132641</v>
      </c>
      <c r="E71" s="29">
        <v>147522</v>
      </c>
      <c r="F71" s="29">
        <v>147522</v>
      </c>
      <c r="G71" s="29">
        <v>147522</v>
      </c>
      <c r="H71" s="29">
        <f>D71-C71</f>
        <v>14352</v>
      </c>
      <c r="I71" s="29">
        <f>E71-C71</f>
        <v>29233</v>
      </c>
      <c r="J71" s="29">
        <f>F71-C71</f>
        <v>29233</v>
      </c>
      <c r="K71" s="29">
        <f>G71-C71</f>
        <v>29233</v>
      </c>
    </row>
    <row r="72" spans="1:11" s="5" customFormat="1" x14ac:dyDescent="0.2">
      <c r="A72" s="30"/>
      <c r="B72" s="28" t="s">
        <v>57</v>
      </c>
      <c r="C72" s="29">
        <v>2633216</v>
      </c>
      <c r="D72" s="29">
        <v>2952704</v>
      </c>
      <c r="E72" s="29">
        <v>3283968</v>
      </c>
      <c r="F72" s="29">
        <v>3283968</v>
      </c>
      <c r="G72" s="29">
        <v>3283968</v>
      </c>
      <c r="H72" s="29">
        <f>D72-C72</f>
        <v>319488</v>
      </c>
      <c r="I72" s="29">
        <f>E72-C72</f>
        <v>650752</v>
      </c>
      <c r="J72" s="29">
        <f>F72-C72</f>
        <v>650752</v>
      </c>
      <c r="K72" s="29">
        <f>G72-C72</f>
        <v>650752</v>
      </c>
    </row>
    <row r="73" spans="1:11" s="4" customFormat="1" ht="115.5" customHeight="1" x14ac:dyDescent="0.2">
      <c r="A73" s="10">
        <f>A70+1</f>
        <v>2</v>
      </c>
      <c r="B73" s="21" t="s">
        <v>59</v>
      </c>
      <c r="C73" s="19">
        <v>552320</v>
      </c>
      <c r="D73" s="19">
        <v>633953</v>
      </c>
      <c r="E73" s="19">
        <v>728330</v>
      </c>
      <c r="F73" s="19">
        <v>750178</v>
      </c>
      <c r="G73" s="19">
        <v>772685</v>
      </c>
      <c r="H73" s="29">
        <f>D73-C73</f>
        <v>81633</v>
      </c>
      <c r="I73" s="29">
        <f>E73-C73</f>
        <v>176010</v>
      </c>
      <c r="J73" s="29">
        <f>F73-C73</f>
        <v>197858</v>
      </c>
      <c r="K73" s="29">
        <f>G73-C73</f>
        <v>220365</v>
      </c>
    </row>
    <row r="74" spans="1:11" s="4" customFormat="1" ht="25.5" x14ac:dyDescent="0.2">
      <c r="A74" s="10">
        <f>A73+1</f>
        <v>3</v>
      </c>
      <c r="B74" s="21" t="s">
        <v>60</v>
      </c>
      <c r="C74" s="19">
        <f>C75+C76</f>
        <v>0</v>
      </c>
      <c r="D74" s="19">
        <f t="shared" ref="D74:G74" si="29">D75+D76</f>
        <v>1065326</v>
      </c>
      <c r="E74" s="19">
        <f t="shared" si="29"/>
        <v>1065326</v>
      </c>
      <c r="F74" s="19">
        <f t="shared" si="29"/>
        <v>1065326</v>
      </c>
      <c r="G74" s="19">
        <f t="shared" si="29"/>
        <v>1065326</v>
      </c>
      <c r="H74" s="29">
        <f t="shared" ref="H74:H83" si="30">D74-C74</f>
        <v>1065326</v>
      </c>
      <c r="I74" s="29">
        <f t="shared" ref="I74:I83" si="31">E74-C74</f>
        <v>1065326</v>
      </c>
      <c r="J74" s="29">
        <f t="shared" ref="J74:J83" si="32">F74-C74</f>
        <v>1065326</v>
      </c>
      <c r="K74" s="29">
        <f t="shared" ref="K74:K83" si="33">G74-C74</f>
        <v>1065326</v>
      </c>
    </row>
    <row r="75" spans="1:11" s="4" customFormat="1" x14ac:dyDescent="0.2">
      <c r="A75" s="10"/>
      <c r="B75" s="28" t="s">
        <v>56</v>
      </c>
      <c r="C75" s="29">
        <v>0</v>
      </c>
      <c r="D75" s="29">
        <v>1063235</v>
      </c>
      <c r="E75" s="29">
        <v>1063235</v>
      </c>
      <c r="F75" s="29">
        <v>1063235</v>
      </c>
      <c r="G75" s="29">
        <v>1063235</v>
      </c>
      <c r="H75" s="29">
        <f t="shared" si="30"/>
        <v>1063235</v>
      </c>
      <c r="I75" s="29">
        <f t="shared" si="31"/>
        <v>1063235</v>
      </c>
      <c r="J75" s="29">
        <f t="shared" si="32"/>
        <v>1063235</v>
      </c>
      <c r="K75" s="29">
        <f t="shared" si="33"/>
        <v>1063235</v>
      </c>
    </row>
    <row r="76" spans="1:11" s="4" customFormat="1" x14ac:dyDescent="0.2">
      <c r="A76" s="10"/>
      <c r="B76" s="28" t="s">
        <v>57</v>
      </c>
      <c r="C76" s="29">
        <v>0</v>
      </c>
      <c r="D76" s="29">
        <v>2091</v>
      </c>
      <c r="E76" s="29">
        <v>2091</v>
      </c>
      <c r="F76" s="29">
        <v>2091</v>
      </c>
      <c r="G76" s="29">
        <v>2091</v>
      </c>
      <c r="H76" s="29">
        <f t="shared" si="30"/>
        <v>2091</v>
      </c>
      <c r="I76" s="29">
        <f t="shared" si="31"/>
        <v>2091</v>
      </c>
      <c r="J76" s="29">
        <f t="shared" si="32"/>
        <v>2091</v>
      </c>
      <c r="K76" s="29">
        <f t="shared" si="33"/>
        <v>2091</v>
      </c>
    </row>
    <row r="77" spans="1:11" s="4" customFormat="1" ht="38.25" x14ac:dyDescent="0.2">
      <c r="A77" s="10">
        <f t="shared" ref="A77" si="34">A74+1</f>
        <v>4</v>
      </c>
      <c r="B77" s="21" t="s">
        <v>61</v>
      </c>
      <c r="C77" s="19">
        <v>480999</v>
      </c>
      <c r="D77" s="19">
        <v>1531829</v>
      </c>
      <c r="E77" s="19">
        <v>2493954</v>
      </c>
      <c r="F77" s="19">
        <v>2493954</v>
      </c>
      <c r="G77" s="19">
        <v>2493954</v>
      </c>
      <c r="H77" s="29">
        <f t="shared" si="30"/>
        <v>1050830</v>
      </c>
      <c r="I77" s="29">
        <f t="shared" si="31"/>
        <v>2012955</v>
      </c>
      <c r="J77" s="29">
        <f t="shared" si="32"/>
        <v>2012955</v>
      </c>
      <c r="K77" s="29">
        <f t="shared" si="33"/>
        <v>2012955</v>
      </c>
    </row>
    <row r="78" spans="1:11" s="4" customFormat="1" ht="25.5" x14ac:dyDescent="0.2">
      <c r="A78" s="10">
        <f>A77+1</f>
        <v>5</v>
      </c>
      <c r="B78" s="21" t="s">
        <v>62</v>
      </c>
      <c r="C78" s="19">
        <v>59347424</v>
      </c>
      <c r="D78" s="19">
        <v>71642157</v>
      </c>
      <c r="E78" s="19">
        <v>80849757</v>
      </c>
      <c r="F78" s="19">
        <v>90057358</v>
      </c>
      <c r="G78" s="19">
        <v>99264959</v>
      </c>
      <c r="H78" s="19">
        <f t="shared" si="30"/>
        <v>12294733</v>
      </c>
      <c r="I78" s="19">
        <f t="shared" si="31"/>
        <v>21502333</v>
      </c>
      <c r="J78" s="19">
        <f t="shared" si="32"/>
        <v>30709934</v>
      </c>
      <c r="K78" s="19">
        <f t="shared" si="33"/>
        <v>39917535</v>
      </c>
    </row>
    <row r="79" spans="1:11" s="4" customFormat="1" ht="25.5" x14ac:dyDescent="0.2">
      <c r="A79" s="10">
        <f t="shared" ref="A79:A84" si="35">A78+1</f>
        <v>6</v>
      </c>
      <c r="B79" s="21" t="s">
        <v>63</v>
      </c>
      <c r="C79" s="19">
        <v>12908365</v>
      </c>
      <c r="D79" s="19">
        <v>20084392</v>
      </c>
      <c r="E79" s="19">
        <v>23371182</v>
      </c>
      <c r="F79" s="19">
        <v>25788345</v>
      </c>
      <c r="G79" s="19">
        <v>27994345</v>
      </c>
      <c r="H79" s="19">
        <f t="shared" si="30"/>
        <v>7176027</v>
      </c>
      <c r="I79" s="19">
        <f t="shared" si="31"/>
        <v>10462817</v>
      </c>
      <c r="J79" s="19">
        <f t="shared" si="32"/>
        <v>12879980</v>
      </c>
      <c r="K79" s="19">
        <f t="shared" si="33"/>
        <v>15085980</v>
      </c>
    </row>
    <row r="80" spans="1:11" s="4" customFormat="1" x14ac:dyDescent="0.2">
      <c r="A80" s="10">
        <v>7</v>
      </c>
      <c r="B80" s="21" t="s">
        <v>64</v>
      </c>
      <c r="C80" s="19">
        <v>4845204</v>
      </c>
      <c r="D80" s="19">
        <v>5329724</v>
      </c>
      <c r="E80" s="19">
        <v>5862511</v>
      </c>
      <c r="F80" s="19">
        <v>5862511</v>
      </c>
      <c r="G80" s="19">
        <v>5862511</v>
      </c>
      <c r="H80" s="19">
        <f t="shared" si="30"/>
        <v>484520</v>
      </c>
      <c r="I80" s="19">
        <f t="shared" si="31"/>
        <v>1017307</v>
      </c>
      <c r="J80" s="19">
        <f t="shared" si="32"/>
        <v>1017307</v>
      </c>
      <c r="K80" s="19">
        <f t="shared" si="33"/>
        <v>1017307</v>
      </c>
    </row>
    <row r="81" spans="1:11" s="4" customFormat="1" ht="51" x14ac:dyDescent="0.2">
      <c r="A81" s="10">
        <f>A80+1</f>
        <v>8</v>
      </c>
      <c r="B81" s="21" t="s">
        <v>65</v>
      </c>
      <c r="C81" s="19">
        <v>280522</v>
      </c>
      <c r="D81" s="19">
        <v>399102</v>
      </c>
      <c r="E81" s="19">
        <v>399102</v>
      </c>
      <c r="F81" s="19">
        <v>399102</v>
      </c>
      <c r="G81" s="19">
        <v>399102</v>
      </c>
      <c r="H81" s="19">
        <f t="shared" si="30"/>
        <v>118580</v>
      </c>
      <c r="I81" s="19">
        <f t="shared" si="31"/>
        <v>118580</v>
      </c>
      <c r="J81" s="19">
        <f t="shared" si="32"/>
        <v>118580</v>
      </c>
      <c r="K81" s="19">
        <f t="shared" si="33"/>
        <v>118580</v>
      </c>
    </row>
    <row r="82" spans="1:11" s="4" customFormat="1" ht="38.25" x14ac:dyDescent="0.2">
      <c r="A82" s="10">
        <f t="shared" si="35"/>
        <v>9</v>
      </c>
      <c r="B82" s="21" t="s">
        <v>66</v>
      </c>
      <c r="C82" s="19">
        <v>68391</v>
      </c>
      <c r="D82" s="19">
        <v>149640</v>
      </c>
      <c r="E82" s="19">
        <v>255142</v>
      </c>
      <c r="F82" s="19">
        <v>315599</v>
      </c>
      <c r="G82" s="19">
        <v>371579</v>
      </c>
      <c r="H82" s="29">
        <f t="shared" si="30"/>
        <v>81249</v>
      </c>
      <c r="I82" s="29">
        <f t="shared" si="31"/>
        <v>186751</v>
      </c>
      <c r="J82" s="29">
        <f t="shared" si="32"/>
        <v>247208</v>
      </c>
      <c r="K82" s="29">
        <f t="shared" si="33"/>
        <v>303188</v>
      </c>
    </row>
    <row r="83" spans="1:11" s="4" customFormat="1" ht="25.5" x14ac:dyDescent="0.2">
      <c r="A83" s="10">
        <f t="shared" si="35"/>
        <v>10</v>
      </c>
      <c r="B83" s="21" t="s">
        <v>67</v>
      </c>
      <c r="C83" s="19">
        <v>446144</v>
      </c>
      <c r="D83" s="19">
        <v>590073</v>
      </c>
      <c r="E83" s="19">
        <v>767305</v>
      </c>
      <c r="F83" s="19">
        <v>798645</v>
      </c>
      <c r="G83" s="19">
        <v>798645</v>
      </c>
      <c r="H83" s="29">
        <f t="shared" si="30"/>
        <v>143929</v>
      </c>
      <c r="I83" s="29">
        <f t="shared" si="31"/>
        <v>321161</v>
      </c>
      <c r="J83" s="29">
        <f t="shared" si="32"/>
        <v>352501</v>
      </c>
      <c r="K83" s="29">
        <f t="shared" si="33"/>
        <v>352501</v>
      </c>
    </row>
    <row r="84" spans="1:11" s="4" customFormat="1" ht="102" x14ac:dyDescent="0.2">
      <c r="A84" s="10">
        <f t="shared" si="35"/>
        <v>11</v>
      </c>
      <c r="B84" s="21" t="s">
        <v>107</v>
      </c>
      <c r="C84" s="19">
        <v>0</v>
      </c>
      <c r="D84" s="19">
        <f>283597+110000</f>
        <v>393597</v>
      </c>
      <c r="E84" s="19">
        <f>305597+110000</f>
        <v>415597</v>
      </c>
      <c r="F84" s="19">
        <f>329797+110000</f>
        <v>439797</v>
      </c>
      <c r="G84" s="19">
        <f>356417+110000</f>
        <v>466417</v>
      </c>
      <c r="H84" s="29">
        <f>D84-C84</f>
        <v>393597</v>
      </c>
      <c r="I84" s="29">
        <f>E84-C84</f>
        <v>415597</v>
      </c>
      <c r="J84" s="29">
        <f>F84-C84</f>
        <v>439797</v>
      </c>
      <c r="K84" s="29">
        <f>G84-C84</f>
        <v>466417</v>
      </c>
    </row>
    <row r="85" spans="1:11" s="4" customFormat="1" x14ac:dyDescent="0.2">
      <c r="A85" s="10"/>
      <c r="B85" s="23"/>
      <c r="C85" s="1"/>
      <c r="D85" s="1"/>
      <c r="E85" s="19"/>
      <c r="F85" s="19"/>
      <c r="G85" s="19"/>
      <c r="H85" s="19"/>
      <c r="I85" s="19"/>
      <c r="J85" s="19"/>
      <c r="K85" s="19"/>
    </row>
    <row r="86" spans="1:11" s="4" customFormat="1" x14ac:dyDescent="0.2">
      <c r="A86" s="6"/>
      <c r="B86" s="20" t="s">
        <v>118</v>
      </c>
      <c r="C86" s="22"/>
      <c r="D86" s="22"/>
      <c r="E86" s="22"/>
      <c r="F86" s="22"/>
      <c r="G86" s="22"/>
      <c r="H86" s="20">
        <f>SUM(H87:H89)</f>
        <v>3285876</v>
      </c>
      <c r="I86" s="20">
        <f>SUM(I87:I89)</f>
        <v>3744457</v>
      </c>
      <c r="J86" s="20">
        <f>SUM(J87:J89)</f>
        <v>3744457</v>
      </c>
      <c r="K86" s="20">
        <f>SUM(K87:K89)</f>
        <v>3744457</v>
      </c>
    </row>
    <row r="87" spans="1:11" s="4" customFormat="1" ht="54.6" customHeight="1" x14ac:dyDescent="0.2">
      <c r="A87" s="10">
        <v>1</v>
      </c>
      <c r="B87" s="19" t="s">
        <v>29</v>
      </c>
      <c r="C87" s="19">
        <v>1123379</v>
      </c>
      <c r="D87" s="19">
        <f>1920758-92744</f>
        <v>1828014</v>
      </c>
      <c r="E87" s="19">
        <f>1920758-92744</f>
        <v>1828014</v>
      </c>
      <c r="F87" s="19">
        <f>1920758-92744</f>
        <v>1828014</v>
      </c>
      <c r="G87" s="19">
        <f>1920758-92744</f>
        <v>1828014</v>
      </c>
      <c r="H87" s="19">
        <f>D87-C87</f>
        <v>704635</v>
      </c>
      <c r="I87" s="19">
        <f>E87-C87</f>
        <v>704635</v>
      </c>
      <c r="J87" s="19">
        <f>F87-C87</f>
        <v>704635</v>
      </c>
      <c r="K87" s="19">
        <f>G87-C87</f>
        <v>704635</v>
      </c>
    </row>
    <row r="88" spans="1:11" s="4" customFormat="1" ht="54" customHeight="1" x14ac:dyDescent="0.2">
      <c r="A88" s="10">
        <v>3</v>
      </c>
      <c r="B88" s="19" t="s">
        <v>30</v>
      </c>
      <c r="C88" s="19">
        <v>1931557</v>
      </c>
      <c r="D88" s="19">
        <v>4108047</v>
      </c>
      <c r="E88" s="19">
        <v>4108047</v>
      </c>
      <c r="F88" s="19">
        <v>4108047</v>
      </c>
      <c r="G88" s="19">
        <v>4108047</v>
      </c>
      <c r="H88" s="19">
        <f t="shared" ref="H88" si="36">D88-C88</f>
        <v>2176490</v>
      </c>
      <c r="I88" s="19">
        <f t="shared" ref="I88:I89" si="37">E88-C88</f>
        <v>2176490</v>
      </c>
      <c r="J88" s="19">
        <f t="shared" ref="J88:J89" si="38">F88-C88</f>
        <v>2176490</v>
      </c>
      <c r="K88" s="19">
        <f t="shared" ref="K88:K89" si="39">G88-C88</f>
        <v>2176490</v>
      </c>
    </row>
    <row r="89" spans="1:11" s="4" customFormat="1" ht="53.45" customHeight="1" x14ac:dyDescent="0.2">
      <c r="A89" s="10">
        <v>7</v>
      </c>
      <c r="B89" s="19" t="s">
        <v>31</v>
      </c>
      <c r="C89" s="19">
        <v>444884</v>
      </c>
      <c r="D89" s="19">
        <v>849635</v>
      </c>
      <c r="E89" s="19">
        <v>1308216</v>
      </c>
      <c r="F89" s="19">
        <v>1308216</v>
      </c>
      <c r="G89" s="19">
        <v>1308216</v>
      </c>
      <c r="H89" s="19">
        <f>D89-C89</f>
        <v>404751</v>
      </c>
      <c r="I89" s="19">
        <f t="shared" si="37"/>
        <v>863332</v>
      </c>
      <c r="J89" s="19">
        <f t="shared" si="38"/>
        <v>863332</v>
      </c>
      <c r="K89" s="19">
        <f t="shared" si="39"/>
        <v>863332</v>
      </c>
    </row>
    <row r="90" spans="1:11" x14ac:dyDescent="0.2">
      <c r="A90" s="31"/>
      <c r="B90" s="31"/>
      <c r="C90" s="31"/>
      <c r="D90" s="31"/>
      <c r="E90" s="31"/>
      <c r="F90" s="31"/>
      <c r="G90" s="31"/>
      <c r="H90" s="31"/>
      <c r="I90" s="31"/>
      <c r="J90" s="31"/>
      <c r="K90" s="31"/>
    </row>
    <row r="91" spans="1:11" s="24" customFormat="1" x14ac:dyDescent="0.2">
      <c r="A91" s="7"/>
      <c r="B91" s="16" t="s">
        <v>101</v>
      </c>
      <c r="C91" s="20"/>
      <c r="D91" s="20"/>
      <c r="E91" s="20"/>
      <c r="F91" s="20"/>
      <c r="G91" s="20"/>
      <c r="H91" s="20">
        <f>SUM(H92:H93)</f>
        <v>177892</v>
      </c>
      <c r="I91" s="20">
        <f t="shared" ref="I91:K91" si="40">SUM(I92:I93)</f>
        <v>368228</v>
      </c>
      <c r="J91" s="20">
        <f t="shared" si="40"/>
        <v>368228</v>
      </c>
      <c r="K91" s="20">
        <f t="shared" si="40"/>
        <v>368228</v>
      </c>
    </row>
    <row r="92" spans="1:11" s="4" customFormat="1" ht="25.5" x14ac:dyDescent="0.2">
      <c r="A92" s="10">
        <f>A90+1</f>
        <v>1</v>
      </c>
      <c r="B92" s="21" t="s">
        <v>102</v>
      </c>
      <c r="C92" s="19">
        <v>33891</v>
      </c>
      <c r="D92" s="19">
        <v>57922</v>
      </c>
      <c r="E92" s="19">
        <v>85241</v>
      </c>
      <c r="F92" s="19">
        <v>85241</v>
      </c>
      <c r="G92" s="19">
        <v>85241</v>
      </c>
      <c r="H92" s="19">
        <f>D92-C92</f>
        <v>24031</v>
      </c>
      <c r="I92" s="19">
        <f>E92-C92</f>
        <v>51350</v>
      </c>
      <c r="J92" s="19">
        <f>F92-C92</f>
        <v>51350</v>
      </c>
      <c r="K92" s="19">
        <f>G92-C92</f>
        <v>51350</v>
      </c>
    </row>
    <row r="93" spans="1:11" s="4" customFormat="1" ht="38.25" x14ac:dyDescent="0.2">
      <c r="A93" s="10">
        <f>A92+1</f>
        <v>2</v>
      </c>
      <c r="B93" s="21" t="s">
        <v>103</v>
      </c>
      <c r="C93" s="19">
        <v>361803</v>
      </c>
      <c r="D93" s="19">
        <v>515664</v>
      </c>
      <c r="E93" s="19">
        <v>678681</v>
      </c>
      <c r="F93" s="19">
        <v>678681</v>
      </c>
      <c r="G93" s="19">
        <v>678681</v>
      </c>
      <c r="H93" s="19">
        <f>D93-C93</f>
        <v>153861</v>
      </c>
      <c r="I93" s="19">
        <f>E93-C93</f>
        <v>316878</v>
      </c>
      <c r="J93" s="19">
        <f>F93-C93</f>
        <v>316878</v>
      </c>
      <c r="K93" s="19">
        <f>G93-C93</f>
        <v>316878</v>
      </c>
    </row>
    <row r="94" spans="1:11" s="4" customFormat="1" x14ac:dyDescent="0.2">
      <c r="A94" s="10"/>
      <c r="B94" s="21"/>
      <c r="C94" s="19"/>
      <c r="D94" s="19"/>
      <c r="E94" s="19"/>
      <c r="F94" s="19"/>
      <c r="G94" s="19"/>
      <c r="H94" s="19"/>
      <c r="I94" s="19"/>
      <c r="J94" s="19"/>
      <c r="K94" s="19"/>
    </row>
    <row r="95" spans="1:11" s="24" customFormat="1" ht="25.5" x14ac:dyDescent="0.2">
      <c r="A95" s="7"/>
      <c r="B95" s="16" t="s">
        <v>104</v>
      </c>
      <c r="C95" s="20"/>
      <c r="D95" s="20"/>
      <c r="E95" s="20"/>
      <c r="F95" s="20"/>
      <c r="G95" s="20"/>
      <c r="H95" s="20">
        <f>SUM(H96:H96)</f>
        <v>205092</v>
      </c>
      <c r="I95" s="20">
        <f t="shared" ref="I95:K95" si="41">SUM(I96:I96)</f>
        <v>392257</v>
      </c>
      <c r="J95" s="20">
        <f t="shared" si="41"/>
        <v>392257</v>
      </c>
      <c r="K95" s="20">
        <f t="shared" si="41"/>
        <v>392257</v>
      </c>
    </row>
    <row r="96" spans="1:11" s="4" customFormat="1" ht="51" x14ac:dyDescent="0.2">
      <c r="A96" s="10">
        <v>1</v>
      </c>
      <c r="B96" s="21" t="s">
        <v>105</v>
      </c>
      <c r="C96" s="19">
        <f>649640-361803</f>
        <v>287837</v>
      </c>
      <c r="D96" s="19">
        <f>1008593-515664</f>
        <v>492929</v>
      </c>
      <c r="E96" s="19">
        <f>1358775-678681</f>
        <v>680094</v>
      </c>
      <c r="F96" s="19">
        <f t="shared" ref="F96:G96" si="42">1358775-678681</f>
        <v>680094</v>
      </c>
      <c r="G96" s="19">
        <f t="shared" si="42"/>
        <v>680094</v>
      </c>
      <c r="H96" s="19">
        <f>D96-C96</f>
        <v>205092</v>
      </c>
      <c r="I96" s="19">
        <f>E96-C96</f>
        <v>392257</v>
      </c>
      <c r="J96" s="19">
        <f>F96-C96</f>
        <v>392257</v>
      </c>
      <c r="K96" s="19">
        <f>G96-C96</f>
        <v>392257</v>
      </c>
    </row>
    <row r="97" spans="1:11" x14ac:dyDescent="0.2">
      <c r="A97" s="31"/>
      <c r="B97" s="31"/>
      <c r="C97" s="32"/>
      <c r="D97" s="32"/>
      <c r="E97" s="32"/>
      <c r="F97" s="31"/>
      <c r="G97" s="31"/>
      <c r="H97" s="31"/>
      <c r="I97" s="31"/>
      <c r="J97" s="31"/>
      <c r="K97" s="31"/>
    </row>
    <row r="98" spans="1:11" s="24" customFormat="1" x14ac:dyDescent="0.2">
      <c r="A98" s="7"/>
      <c r="B98" s="16" t="s">
        <v>44</v>
      </c>
      <c r="C98" s="20"/>
      <c r="D98" s="20"/>
      <c r="E98" s="20"/>
      <c r="F98" s="20"/>
      <c r="G98" s="20"/>
      <c r="H98" s="20">
        <f>SUM(H99:H105)</f>
        <v>5229932</v>
      </c>
      <c r="I98" s="20">
        <f>SUM(I99:I105)</f>
        <v>8753300</v>
      </c>
      <c r="J98" s="20">
        <f>SUM(J99:J105)</f>
        <v>10262496</v>
      </c>
      <c r="K98" s="20">
        <f>SUM(K99:K105)</f>
        <v>6446141</v>
      </c>
    </row>
    <row r="99" spans="1:11" s="24" customFormat="1" ht="38.25" x14ac:dyDescent="0.2">
      <c r="A99" s="10">
        <v>1</v>
      </c>
      <c r="B99" s="21" t="s">
        <v>112</v>
      </c>
      <c r="C99" s="19">
        <v>1284398</v>
      </c>
      <c r="D99" s="19">
        <v>2408073</v>
      </c>
      <c r="E99" s="19">
        <v>3454824</v>
      </c>
      <c r="F99" s="19">
        <v>3454824</v>
      </c>
      <c r="G99" s="19">
        <v>3454824</v>
      </c>
      <c r="H99" s="19">
        <f>D99-C99</f>
        <v>1123675</v>
      </c>
      <c r="I99" s="19">
        <f>E99-C99</f>
        <v>2170426</v>
      </c>
      <c r="J99" s="19">
        <f>F99-C99</f>
        <v>2170426</v>
      </c>
      <c r="K99" s="19">
        <f>G99-C99</f>
        <v>2170426</v>
      </c>
    </row>
    <row r="100" spans="1:11" s="4" customFormat="1" ht="63.75" x14ac:dyDescent="0.2">
      <c r="A100" s="10">
        <f>A99+1</f>
        <v>2</v>
      </c>
      <c r="B100" s="21" t="s">
        <v>45</v>
      </c>
      <c r="C100" s="19">
        <v>0</v>
      </c>
      <c r="D100" s="19">
        <v>483728</v>
      </c>
      <c r="E100" s="19">
        <v>483728</v>
      </c>
      <c r="F100" s="19">
        <v>483728</v>
      </c>
      <c r="G100" s="19">
        <v>483728</v>
      </c>
      <c r="H100" s="19">
        <f t="shared" ref="H100:H101" si="43">D100-C100</f>
        <v>483728</v>
      </c>
      <c r="I100" s="19">
        <f t="shared" ref="I100:I101" si="44">E100-C100</f>
        <v>483728</v>
      </c>
      <c r="J100" s="19">
        <f t="shared" ref="J100:J101" si="45">F100-C100</f>
        <v>483728</v>
      </c>
      <c r="K100" s="19">
        <f t="shared" ref="K100:K101" si="46">G100-C100</f>
        <v>483728</v>
      </c>
    </row>
    <row r="101" spans="1:11" s="4" customFormat="1" ht="25.5" x14ac:dyDescent="0.2">
      <c r="A101" s="10">
        <f t="shared" ref="A101:A116" si="47">A100+1</f>
        <v>3</v>
      </c>
      <c r="B101" s="33" t="s">
        <v>46</v>
      </c>
      <c r="C101" s="19">
        <v>986333</v>
      </c>
      <c r="D101" s="19">
        <v>1147332</v>
      </c>
      <c r="E101" s="19">
        <v>1147332</v>
      </c>
      <c r="F101" s="19">
        <v>1147332</v>
      </c>
      <c r="G101" s="19">
        <v>1147332</v>
      </c>
      <c r="H101" s="19">
        <f t="shared" si="43"/>
        <v>160999</v>
      </c>
      <c r="I101" s="19">
        <f t="shared" si="44"/>
        <v>160999</v>
      </c>
      <c r="J101" s="19">
        <f t="shared" si="45"/>
        <v>160999</v>
      </c>
      <c r="K101" s="19">
        <f t="shared" si="46"/>
        <v>160999</v>
      </c>
    </row>
    <row r="102" spans="1:11" s="4" customFormat="1" ht="25.5" x14ac:dyDescent="0.2">
      <c r="A102" s="10">
        <f t="shared" si="47"/>
        <v>4</v>
      </c>
      <c r="B102" s="21" t="s">
        <v>47</v>
      </c>
      <c r="C102" s="19">
        <v>0</v>
      </c>
      <c r="D102" s="19">
        <v>0</v>
      </c>
      <c r="E102" s="19">
        <v>0</v>
      </c>
      <c r="F102" s="19">
        <v>0</v>
      </c>
      <c r="G102" s="19">
        <v>254604</v>
      </c>
      <c r="H102" s="19">
        <f>D102-C102</f>
        <v>0</v>
      </c>
      <c r="I102" s="19">
        <f>E102-C102</f>
        <v>0</v>
      </c>
      <c r="J102" s="19">
        <f>F102-C102</f>
        <v>0</v>
      </c>
      <c r="K102" s="19">
        <f>G102-C102</f>
        <v>254604</v>
      </c>
    </row>
    <row r="103" spans="1:11" s="4" customFormat="1" ht="38.25" x14ac:dyDescent="0.2">
      <c r="A103" s="10">
        <f t="shared" si="47"/>
        <v>5</v>
      </c>
      <c r="B103" s="21" t="s">
        <v>48</v>
      </c>
      <c r="C103" s="19">
        <v>0</v>
      </c>
      <c r="D103" s="19">
        <v>0</v>
      </c>
      <c r="E103" s="19">
        <v>0</v>
      </c>
      <c r="F103" s="19">
        <v>0</v>
      </c>
      <c r="G103" s="19">
        <v>642904</v>
      </c>
      <c r="H103" s="19">
        <f>D103-C103</f>
        <v>0</v>
      </c>
      <c r="I103" s="19">
        <f>E103-C103</f>
        <v>0</v>
      </c>
      <c r="J103" s="19">
        <f>F103-C103</f>
        <v>0</v>
      </c>
      <c r="K103" s="19">
        <f>G103-C103</f>
        <v>642904</v>
      </c>
    </row>
    <row r="104" spans="1:11" s="4" customFormat="1" ht="25.5" x14ac:dyDescent="0.2">
      <c r="A104" s="10">
        <f t="shared" si="47"/>
        <v>6</v>
      </c>
      <c r="B104" s="21" t="s">
        <v>49</v>
      </c>
      <c r="C104" s="19">
        <v>0</v>
      </c>
      <c r="D104" s="19">
        <v>1829050</v>
      </c>
      <c r="E104" s="19">
        <v>3498817</v>
      </c>
      <c r="F104" s="19">
        <v>4672133</v>
      </c>
      <c r="G104" s="19">
        <v>0</v>
      </c>
      <c r="H104" s="19">
        <f>D104-C104</f>
        <v>1829050</v>
      </c>
      <c r="I104" s="19">
        <f>E104-C104</f>
        <v>3498817</v>
      </c>
      <c r="J104" s="19">
        <f>F104-C104</f>
        <v>4672133</v>
      </c>
      <c r="K104" s="19">
        <f>G104-C104</f>
        <v>0</v>
      </c>
    </row>
    <row r="105" spans="1:11" s="4" customFormat="1" ht="25.5" x14ac:dyDescent="0.2">
      <c r="A105" s="10">
        <f t="shared" si="47"/>
        <v>7</v>
      </c>
      <c r="B105" s="21" t="s">
        <v>50</v>
      </c>
      <c r="C105" s="19">
        <v>16194330</v>
      </c>
      <c r="D105" s="19">
        <v>17826810</v>
      </c>
      <c r="E105" s="19">
        <v>18633660</v>
      </c>
      <c r="F105" s="19">
        <v>18969540</v>
      </c>
      <c r="G105" s="19">
        <v>18927810</v>
      </c>
      <c r="H105" s="19">
        <f>D105-C105</f>
        <v>1632480</v>
      </c>
      <c r="I105" s="19">
        <f>E105-C105</f>
        <v>2439330</v>
      </c>
      <c r="J105" s="19">
        <f>F105-C105</f>
        <v>2775210</v>
      </c>
      <c r="K105" s="19">
        <f>G105-C105</f>
        <v>2733480</v>
      </c>
    </row>
    <row r="106" spans="1:11" s="4" customFormat="1" x14ac:dyDescent="0.2">
      <c r="A106" s="10"/>
      <c r="B106" s="21"/>
      <c r="C106" s="19"/>
      <c r="D106" s="19"/>
      <c r="E106" s="19"/>
      <c r="F106" s="19"/>
      <c r="G106" s="19"/>
      <c r="H106" s="19"/>
      <c r="I106" s="19"/>
      <c r="J106" s="19"/>
      <c r="K106" s="19"/>
    </row>
    <row r="107" spans="1:11" s="4" customFormat="1" x14ac:dyDescent="0.2">
      <c r="A107" s="6"/>
      <c r="B107" s="16" t="s">
        <v>113</v>
      </c>
      <c r="C107" s="20"/>
      <c r="D107" s="20"/>
      <c r="E107" s="20"/>
      <c r="F107" s="20"/>
      <c r="G107" s="20"/>
      <c r="H107" s="20">
        <f>SUM(H108:H111)</f>
        <v>3085874</v>
      </c>
      <c r="I107" s="20">
        <f t="shared" ref="I107:K107" si="48">SUM(I108:I111)</f>
        <v>3346854</v>
      </c>
      <c r="J107" s="20">
        <f t="shared" si="48"/>
        <v>3346854</v>
      </c>
      <c r="K107" s="20">
        <f t="shared" si="48"/>
        <v>3346854</v>
      </c>
    </row>
    <row r="108" spans="1:11" s="4" customFormat="1" ht="38.25" x14ac:dyDescent="0.2">
      <c r="A108" s="10">
        <f>1</f>
        <v>1</v>
      </c>
      <c r="B108" s="21" t="s">
        <v>91</v>
      </c>
      <c r="C108" s="21"/>
      <c r="D108" s="19">
        <v>686906</v>
      </c>
      <c r="E108" s="19">
        <v>686906</v>
      </c>
      <c r="F108" s="19">
        <v>686906</v>
      </c>
      <c r="G108" s="19">
        <v>686906</v>
      </c>
      <c r="H108" s="19">
        <f t="shared" ref="H108" si="49">D108-C108</f>
        <v>686906</v>
      </c>
      <c r="I108" s="19">
        <f t="shared" ref="I108" si="50">E108-C108</f>
        <v>686906</v>
      </c>
      <c r="J108" s="19">
        <f t="shared" ref="J108" si="51">F108-C108</f>
        <v>686906</v>
      </c>
      <c r="K108" s="19">
        <f t="shared" ref="K108" si="52">G108-C108</f>
        <v>686906</v>
      </c>
    </row>
    <row r="109" spans="1:11" s="4" customFormat="1" ht="38.25" x14ac:dyDescent="0.2">
      <c r="A109" s="10">
        <f>A108+1</f>
        <v>2</v>
      </c>
      <c r="B109" s="21" t="s">
        <v>92</v>
      </c>
      <c r="C109" s="21"/>
      <c r="D109" s="19">
        <v>948500</v>
      </c>
      <c r="E109" s="19">
        <v>948500</v>
      </c>
      <c r="F109" s="19">
        <v>948500</v>
      </c>
      <c r="G109" s="19">
        <v>948500</v>
      </c>
      <c r="H109" s="19">
        <f t="shared" ref="H109:H111" si="53">D109-C109</f>
        <v>948500</v>
      </c>
      <c r="I109" s="19">
        <f t="shared" ref="I109:I111" si="54">E109-C109</f>
        <v>948500</v>
      </c>
      <c r="J109" s="19">
        <f t="shared" ref="J109:J111" si="55">F109-C109</f>
        <v>948500</v>
      </c>
      <c r="K109" s="19">
        <f t="shared" ref="K109:K111" si="56">G109-C109</f>
        <v>948500</v>
      </c>
    </row>
    <row r="110" spans="1:11" s="4" customFormat="1" ht="25.5" x14ac:dyDescent="0.2">
      <c r="A110" s="10">
        <f>A109+1</f>
        <v>3</v>
      </c>
      <c r="B110" s="21" t="s">
        <v>93</v>
      </c>
      <c r="C110" s="19">
        <v>230283</v>
      </c>
      <c r="D110" s="19">
        <v>497504</v>
      </c>
      <c r="E110" s="19">
        <v>758484</v>
      </c>
      <c r="F110" s="19">
        <v>758484</v>
      </c>
      <c r="G110" s="19">
        <v>758484</v>
      </c>
      <c r="H110" s="19">
        <f t="shared" si="53"/>
        <v>267221</v>
      </c>
      <c r="I110" s="19">
        <f t="shared" si="54"/>
        <v>528201</v>
      </c>
      <c r="J110" s="19">
        <f t="shared" si="55"/>
        <v>528201</v>
      </c>
      <c r="K110" s="19">
        <f t="shared" si="56"/>
        <v>528201</v>
      </c>
    </row>
    <row r="111" spans="1:11" s="4" customFormat="1" x14ac:dyDescent="0.2">
      <c r="A111" s="10">
        <f>A110+1</f>
        <v>4</v>
      </c>
      <c r="B111" s="21" t="s">
        <v>94</v>
      </c>
      <c r="C111" s="21"/>
      <c r="D111" s="19">
        <v>1183247</v>
      </c>
      <c r="E111" s="19">
        <v>1183247</v>
      </c>
      <c r="F111" s="19">
        <v>1183247</v>
      </c>
      <c r="G111" s="19">
        <v>1183247</v>
      </c>
      <c r="H111" s="19">
        <f t="shared" si="53"/>
        <v>1183247</v>
      </c>
      <c r="I111" s="19">
        <f t="shared" si="54"/>
        <v>1183247</v>
      </c>
      <c r="J111" s="19">
        <f t="shared" si="55"/>
        <v>1183247</v>
      </c>
      <c r="K111" s="19">
        <f t="shared" si="56"/>
        <v>1183247</v>
      </c>
    </row>
    <row r="112" spans="1:11" s="4" customFormat="1" x14ac:dyDescent="0.2">
      <c r="A112" s="10"/>
      <c r="B112" s="21"/>
      <c r="C112" s="19"/>
      <c r="D112" s="19"/>
      <c r="E112" s="19"/>
      <c r="F112" s="19"/>
      <c r="G112" s="19"/>
      <c r="H112" s="19"/>
      <c r="I112" s="19"/>
      <c r="J112" s="19"/>
      <c r="K112" s="19"/>
    </row>
    <row r="113" spans="1:11" s="4" customFormat="1" x14ac:dyDescent="0.2">
      <c r="A113" s="7"/>
      <c r="B113" s="16" t="s">
        <v>51</v>
      </c>
      <c r="C113" s="20"/>
      <c r="D113" s="20"/>
      <c r="E113" s="20"/>
      <c r="F113" s="20"/>
      <c r="G113" s="20"/>
      <c r="H113" s="20">
        <f>SUM(H114:H116)</f>
        <v>24337828</v>
      </c>
      <c r="I113" s="20">
        <f>SUM(I114:I116)</f>
        <v>15716428</v>
      </c>
      <c r="J113" s="20">
        <f>SUM(J114:J116)</f>
        <v>15716428</v>
      </c>
      <c r="K113" s="20">
        <f>SUM(K114:K116)</f>
        <v>15716428</v>
      </c>
    </row>
    <row r="114" spans="1:11" s="4" customFormat="1" ht="25.5" x14ac:dyDescent="0.2">
      <c r="A114" s="10">
        <f>1</f>
        <v>1</v>
      </c>
      <c r="B114" s="21" t="s">
        <v>52</v>
      </c>
      <c r="C114" s="19">
        <v>45689313</v>
      </c>
      <c r="D114" s="19">
        <v>49526597</v>
      </c>
      <c r="E114" s="19">
        <v>54526597</v>
      </c>
      <c r="F114" s="19">
        <v>54526597</v>
      </c>
      <c r="G114" s="19">
        <v>54526597</v>
      </c>
      <c r="H114" s="19">
        <f t="shared" ref="H114:H116" si="57">D114-C114</f>
        <v>3837284</v>
      </c>
      <c r="I114" s="19">
        <f t="shared" ref="I114:I116" si="58">E114-C114</f>
        <v>8837284</v>
      </c>
      <c r="J114" s="19">
        <f t="shared" ref="J114:J116" si="59">F114-C114</f>
        <v>8837284</v>
      </c>
      <c r="K114" s="19">
        <f t="shared" ref="K114:K116" si="60">G114-C114</f>
        <v>8837284</v>
      </c>
    </row>
    <row r="115" spans="1:11" s="4" customFormat="1" ht="25.5" x14ac:dyDescent="0.2">
      <c r="A115" s="10">
        <f t="shared" si="47"/>
        <v>2</v>
      </c>
      <c r="B115" s="21" t="s">
        <v>53</v>
      </c>
      <c r="C115" s="19">
        <v>0</v>
      </c>
      <c r="D115" s="19">
        <v>8521544</v>
      </c>
      <c r="E115" s="19">
        <v>6879144</v>
      </c>
      <c r="F115" s="19">
        <v>6879144</v>
      </c>
      <c r="G115" s="19">
        <v>6879144</v>
      </c>
      <c r="H115" s="19">
        <f t="shared" si="57"/>
        <v>8521544</v>
      </c>
      <c r="I115" s="19">
        <f t="shared" si="58"/>
        <v>6879144</v>
      </c>
      <c r="J115" s="19">
        <f t="shared" si="59"/>
        <v>6879144</v>
      </c>
      <c r="K115" s="19">
        <f t="shared" si="60"/>
        <v>6879144</v>
      </c>
    </row>
    <row r="116" spans="1:11" s="4" customFormat="1" ht="25.5" x14ac:dyDescent="0.2">
      <c r="A116" s="10">
        <f t="shared" si="47"/>
        <v>3</v>
      </c>
      <c r="B116" s="21" t="s">
        <v>54</v>
      </c>
      <c r="C116" s="19">
        <v>0</v>
      </c>
      <c r="D116" s="19">
        <v>11979000</v>
      </c>
      <c r="E116" s="19">
        <v>0</v>
      </c>
      <c r="F116" s="19">
        <v>0</v>
      </c>
      <c r="G116" s="19">
        <v>0</v>
      </c>
      <c r="H116" s="19">
        <f t="shared" si="57"/>
        <v>11979000</v>
      </c>
      <c r="I116" s="19">
        <f t="shared" si="58"/>
        <v>0</v>
      </c>
      <c r="J116" s="19">
        <f t="shared" si="59"/>
        <v>0</v>
      </c>
      <c r="K116" s="19">
        <f t="shared" si="60"/>
        <v>0</v>
      </c>
    </row>
    <row r="117" spans="1:11" x14ac:dyDescent="0.2">
      <c r="A117" s="31"/>
      <c r="B117" s="31"/>
      <c r="C117" s="31"/>
      <c r="D117" s="31"/>
      <c r="E117" s="31"/>
      <c r="F117" s="31"/>
      <c r="G117" s="31"/>
      <c r="H117" s="31"/>
      <c r="I117" s="31"/>
      <c r="J117" s="31"/>
      <c r="K117" s="31"/>
    </row>
    <row r="120" spans="1:11" ht="13.5" x14ac:dyDescent="0.25">
      <c r="B120" s="34" t="s">
        <v>110</v>
      </c>
    </row>
    <row r="121" spans="1:11" ht="25.5" x14ac:dyDescent="0.2">
      <c r="A121" s="6"/>
      <c r="B121" s="7" t="s">
        <v>10</v>
      </c>
      <c r="C121" s="7" t="s">
        <v>1</v>
      </c>
      <c r="D121" s="7" t="s">
        <v>0</v>
      </c>
      <c r="E121" s="7" t="s">
        <v>2</v>
      </c>
      <c r="F121" s="7" t="s">
        <v>3</v>
      </c>
      <c r="G121" s="7" t="s">
        <v>4</v>
      </c>
      <c r="H121" s="7" t="s">
        <v>5</v>
      </c>
      <c r="I121" s="7" t="s">
        <v>6</v>
      </c>
      <c r="J121" s="7" t="s">
        <v>7</v>
      </c>
      <c r="K121" s="7" t="s">
        <v>8</v>
      </c>
    </row>
    <row r="123" spans="1:11" s="4" customFormat="1" x14ac:dyDescent="0.2">
      <c r="A123" s="6"/>
      <c r="B123" s="16" t="s">
        <v>113</v>
      </c>
      <c r="C123" s="20"/>
      <c r="D123" s="20"/>
      <c r="E123" s="20"/>
      <c r="F123" s="20"/>
      <c r="G123" s="20"/>
      <c r="H123" s="20">
        <f t="shared" ref="H123:K123" si="61">SUM(H124:H145)</f>
        <v>251840913</v>
      </c>
      <c r="I123" s="20">
        <f t="shared" si="61"/>
        <v>253875586</v>
      </c>
      <c r="J123" s="20">
        <f t="shared" si="61"/>
        <v>253875586</v>
      </c>
      <c r="K123" s="20">
        <f t="shared" si="61"/>
        <v>253875586</v>
      </c>
    </row>
    <row r="124" spans="1:11" s="4" customFormat="1" ht="38.25" x14ac:dyDescent="0.2">
      <c r="A124" s="10">
        <v>1</v>
      </c>
      <c r="B124" s="21" t="s">
        <v>69</v>
      </c>
      <c r="C124" s="19"/>
      <c r="D124" s="19">
        <v>69177629</v>
      </c>
      <c r="E124" s="19">
        <v>69177629</v>
      </c>
      <c r="F124" s="19">
        <v>69177629</v>
      </c>
      <c r="G124" s="19">
        <v>69177629</v>
      </c>
      <c r="H124" s="19">
        <f>D124-C124</f>
        <v>69177629</v>
      </c>
      <c r="I124" s="19">
        <f>E124-C124</f>
        <v>69177629</v>
      </c>
      <c r="J124" s="19">
        <f>F124-C124</f>
        <v>69177629</v>
      </c>
      <c r="K124" s="19">
        <f>G124-C124</f>
        <v>69177629</v>
      </c>
    </row>
    <row r="125" spans="1:11" s="4" customFormat="1" x14ac:dyDescent="0.2">
      <c r="A125" s="10">
        <f>A124+1</f>
        <v>2</v>
      </c>
      <c r="B125" s="21" t="s">
        <v>70</v>
      </c>
      <c r="C125" s="19"/>
      <c r="D125" s="19">
        <v>3965862</v>
      </c>
      <c r="E125" s="19">
        <v>3965862</v>
      </c>
      <c r="F125" s="19">
        <v>3965862</v>
      </c>
      <c r="G125" s="19">
        <v>3965862</v>
      </c>
      <c r="H125" s="19">
        <f>D125-C125</f>
        <v>3965862</v>
      </c>
      <c r="I125" s="19">
        <f>E125-C125</f>
        <v>3965862</v>
      </c>
      <c r="J125" s="19">
        <f>F125-C125</f>
        <v>3965862</v>
      </c>
      <c r="K125" s="19">
        <f>G125-C125</f>
        <v>3965862</v>
      </c>
    </row>
    <row r="126" spans="1:11" s="4" customFormat="1" ht="25.5" x14ac:dyDescent="0.2">
      <c r="A126" s="10">
        <f t="shared" ref="A126:A127" si="62">A125+1</f>
        <v>3</v>
      </c>
      <c r="B126" s="21" t="s">
        <v>71</v>
      </c>
      <c r="C126" s="19"/>
      <c r="D126" s="19">
        <v>48575433</v>
      </c>
      <c r="E126" s="19">
        <v>48755963</v>
      </c>
      <c r="F126" s="19">
        <v>48755963</v>
      </c>
      <c r="G126" s="19">
        <v>48755963</v>
      </c>
      <c r="H126" s="19">
        <f t="shared" ref="H126:H145" si="63">D126-C126</f>
        <v>48575433</v>
      </c>
      <c r="I126" s="19">
        <f t="shared" ref="I126:I145" si="64">E126-C126</f>
        <v>48755963</v>
      </c>
      <c r="J126" s="19">
        <f t="shared" ref="J126:J145" si="65">F126-C126</f>
        <v>48755963</v>
      </c>
      <c r="K126" s="19">
        <f t="shared" ref="K126:K145" si="66">G126-C126</f>
        <v>48755963</v>
      </c>
    </row>
    <row r="127" spans="1:11" s="4" customFormat="1" x14ac:dyDescent="0.2">
      <c r="A127" s="10">
        <f t="shared" si="62"/>
        <v>4</v>
      </c>
      <c r="B127" s="21" t="s">
        <v>72</v>
      </c>
      <c r="C127" s="19"/>
      <c r="D127" s="19">
        <v>21000000</v>
      </c>
      <c r="E127" s="19">
        <v>21000000</v>
      </c>
      <c r="F127" s="19">
        <v>21000000</v>
      </c>
      <c r="G127" s="19">
        <v>21000000</v>
      </c>
      <c r="H127" s="19">
        <f t="shared" si="63"/>
        <v>21000000</v>
      </c>
      <c r="I127" s="19">
        <f t="shared" si="64"/>
        <v>21000000</v>
      </c>
      <c r="J127" s="19">
        <f t="shared" si="65"/>
        <v>21000000</v>
      </c>
      <c r="K127" s="19">
        <f t="shared" si="66"/>
        <v>21000000</v>
      </c>
    </row>
    <row r="128" spans="1:11" s="4" customFormat="1" x14ac:dyDescent="0.2">
      <c r="A128" s="10">
        <f>A127+1</f>
        <v>5</v>
      </c>
      <c r="B128" s="21" t="s">
        <v>73</v>
      </c>
      <c r="C128" s="19"/>
      <c r="D128" s="19">
        <v>9654203</v>
      </c>
      <c r="E128" s="19">
        <v>9762116</v>
      </c>
      <c r="F128" s="19">
        <v>9762116</v>
      </c>
      <c r="G128" s="19">
        <v>9762116</v>
      </c>
      <c r="H128" s="19">
        <f t="shared" si="63"/>
        <v>9654203</v>
      </c>
      <c r="I128" s="19">
        <f t="shared" si="64"/>
        <v>9762116</v>
      </c>
      <c r="J128" s="19">
        <f t="shared" si="65"/>
        <v>9762116</v>
      </c>
      <c r="K128" s="19">
        <f t="shared" si="66"/>
        <v>9762116</v>
      </c>
    </row>
    <row r="129" spans="1:11" s="4" customFormat="1" x14ac:dyDescent="0.2">
      <c r="A129" s="10">
        <f t="shared" ref="A129:A145" si="67">A128+1</f>
        <v>6</v>
      </c>
      <c r="B129" s="21" t="s">
        <v>74</v>
      </c>
      <c r="C129" s="21"/>
      <c r="D129" s="19">
        <v>12969475</v>
      </c>
      <c r="E129" s="19">
        <v>12969475</v>
      </c>
      <c r="F129" s="19">
        <v>12969475</v>
      </c>
      <c r="G129" s="19">
        <v>12969475</v>
      </c>
      <c r="H129" s="19">
        <f t="shared" si="63"/>
        <v>12969475</v>
      </c>
      <c r="I129" s="19">
        <f t="shared" si="64"/>
        <v>12969475</v>
      </c>
      <c r="J129" s="19">
        <f t="shared" si="65"/>
        <v>12969475</v>
      </c>
      <c r="K129" s="19">
        <f t="shared" si="66"/>
        <v>12969475</v>
      </c>
    </row>
    <row r="130" spans="1:11" s="4" customFormat="1" x14ac:dyDescent="0.2">
      <c r="A130" s="10">
        <f t="shared" si="67"/>
        <v>7</v>
      </c>
      <c r="B130" s="21" t="s">
        <v>75</v>
      </c>
      <c r="C130" s="21"/>
      <c r="D130" s="19">
        <v>442630</v>
      </c>
      <c r="E130" s="19">
        <v>442630</v>
      </c>
      <c r="F130" s="19">
        <v>442630</v>
      </c>
      <c r="G130" s="19">
        <v>442630</v>
      </c>
      <c r="H130" s="19">
        <f t="shared" si="63"/>
        <v>442630</v>
      </c>
      <c r="I130" s="19">
        <f t="shared" si="64"/>
        <v>442630</v>
      </c>
      <c r="J130" s="19">
        <f t="shared" si="65"/>
        <v>442630</v>
      </c>
      <c r="K130" s="19">
        <f t="shared" si="66"/>
        <v>442630</v>
      </c>
    </row>
    <row r="131" spans="1:11" s="4" customFormat="1" x14ac:dyDescent="0.2">
      <c r="A131" s="10">
        <f t="shared" si="67"/>
        <v>8</v>
      </c>
      <c r="B131" s="21" t="s">
        <v>76</v>
      </c>
      <c r="C131" s="21"/>
      <c r="D131" s="19">
        <v>1049856</v>
      </c>
      <c r="E131" s="19">
        <v>1049856</v>
      </c>
      <c r="F131" s="19">
        <v>1049856</v>
      </c>
      <c r="G131" s="19">
        <v>1049856</v>
      </c>
      <c r="H131" s="19">
        <f t="shared" si="63"/>
        <v>1049856</v>
      </c>
      <c r="I131" s="19">
        <f t="shared" si="64"/>
        <v>1049856</v>
      </c>
      <c r="J131" s="19">
        <f t="shared" si="65"/>
        <v>1049856</v>
      </c>
      <c r="K131" s="19">
        <f t="shared" si="66"/>
        <v>1049856</v>
      </c>
    </row>
    <row r="132" spans="1:11" s="4" customFormat="1" ht="25.5" x14ac:dyDescent="0.2">
      <c r="A132" s="10">
        <f t="shared" si="67"/>
        <v>9</v>
      </c>
      <c r="B132" s="21" t="s">
        <v>77</v>
      </c>
      <c r="C132" s="21"/>
      <c r="D132" s="19">
        <v>10353835</v>
      </c>
      <c r="E132" s="19">
        <v>10353835</v>
      </c>
      <c r="F132" s="19">
        <v>10353835</v>
      </c>
      <c r="G132" s="19">
        <v>10353835</v>
      </c>
      <c r="H132" s="19">
        <f t="shared" si="63"/>
        <v>10353835</v>
      </c>
      <c r="I132" s="19">
        <f t="shared" si="64"/>
        <v>10353835</v>
      </c>
      <c r="J132" s="19">
        <f t="shared" si="65"/>
        <v>10353835</v>
      </c>
      <c r="K132" s="19">
        <f t="shared" si="66"/>
        <v>10353835</v>
      </c>
    </row>
    <row r="133" spans="1:11" s="4" customFormat="1" ht="25.5" x14ac:dyDescent="0.2">
      <c r="A133" s="10">
        <f t="shared" si="67"/>
        <v>10</v>
      </c>
      <c r="B133" s="21" t="s">
        <v>78</v>
      </c>
      <c r="C133" s="21"/>
      <c r="D133" s="19">
        <v>3407727</v>
      </c>
      <c r="E133" s="19">
        <v>3407727</v>
      </c>
      <c r="F133" s="19">
        <v>3407727</v>
      </c>
      <c r="G133" s="19">
        <v>3407727</v>
      </c>
      <c r="H133" s="19">
        <f t="shared" si="63"/>
        <v>3407727</v>
      </c>
      <c r="I133" s="19">
        <f t="shared" si="64"/>
        <v>3407727</v>
      </c>
      <c r="J133" s="19">
        <f t="shared" si="65"/>
        <v>3407727</v>
      </c>
      <c r="K133" s="19">
        <f t="shared" si="66"/>
        <v>3407727</v>
      </c>
    </row>
    <row r="134" spans="1:11" s="4" customFormat="1" ht="25.5" x14ac:dyDescent="0.2">
      <c r="A134" s="10">
        <f t="shared" si="67"/>
        <v>11</v>
      </c>
      <c r="B134" s="21" t="s">
        <v>79</v>
      </c>
      <c r="C134" s="21"/>
      <c r="D134" s="19">
        <v>497554</v>
      </c>
      <c r="E134" s="19">
        <v>497554</v>
      </c>
      <c r="F134" s="19">
        <v>497554</v>
      </c>
      <c r="G134" s="19">
        <v>497554</v>
      </c>
      <c r="H134" s="19">
        <f t="shared" si="63"/>
        <v>497554</v>
      </c>
      <c r="I134" s="19">
        <f t="shared" si="64"/>
        <v>497554</v>
      </c>
      <c r="J134" s="19">
        <f t="shared" si="65"/>
        <v>497554</v>
      </c>
      <c r="K134" s="19">
        <f t="shared" si="66"/>
        <v>497554</v>
      </c>
    </row>
    <row r="135" spans="1:11" s="4" customFormat="1" x14ac:dyDescent="0.2">
      <c r="A135" s="10">
        <f t="shared" si="67"/>
        <v>12</v>
      </c>
      <c r="B135" s="21" t="s">
        <v>80</v>
      </c>
      <c r="C135" s="21"/>
      <c r="D135" s="19">
        <v>508993</v>
      </c>
      <c r="E135" s="19">
        <v>508993</v>
      </c>
      <c r="F135" s="19">
        <v>508993</v>
      </c>
      <c r="G135" s="19">
        <v>508993</v>
      </c>
      <c r="H135" s="19">
        <f t="shared" si="63"/>
        <v>508993</v>
      </c>
      <c r="I135" s="19">
        <f t="shared" si="64"/>
        <v>508993</v>
      </c>
      <c r="J135" s="19">
        <f t="shared" si="65"/>
        <v>508993</v>
      </c>
      <c r="K135" s="19">
        <f t="shared" si="66"/>
        <v>508993</v>
      </c>
    </row>
    <row r="136" spans="1:11" s="4" customFormat="1" ht="38.25" x14ac:dyDescent="0.2">
      <c r="A136" s="10">
        <f t="shared" si="67"/>
        <v>13</v>
      </c>
      <c r="B136" s="21" t="s">
        <v>81</v>
      </c>
      <c r="C136" s="21"/>
      <c r="D136" s="19">
        <v>1302522</v>
      </c>
      <c r="E136" s="19">
        <v>1302522</v>
      </c>
      <c r="F136" s="19">
        <v>1302522</v>
      </c>
      <c r="G136" s="19">
        <v>1302522</v>
      </c>
      <c r="H136" s="19">
        <f t="shared" si="63"/>
        <v>1302522</v>
      </c>
      <c r="I136" s="19">
        <f t="shared" si="64"/>
        <v>1302522</v>
      </c>
      <c r="J136" s="19">
        <f t="shared" si="65"/>
        <v>1302522</v>
      </c>
      <c r="K136" s="19">
        <f t="shared" si="66"/>
        <v>1302522</v>
      </c>
    </row>
    <row r="137" spans="1:11" s="4" customFormat="1" ht="25.5" x14ac:dyDescent="0.2">
      <c r="A137" s="10">
        <f t="shared" si="67"/>
        <v>14</v>
      </c>
      <c r="B137" s="21" t="s">
        <v>82</v>
      </c>
      <c r="C137" s="21"/>
      <c r="D137" s="19">
        <v>22665085</v>
      </c>
      <c r="E137" s="19">
        <v>22665085</v>
      </c>
      <c r="F137" s="19">
        <v>22665085</v>
      </c>
      <c r="G137" s="19">
        <v>22665085</v>
      </c>
      <c r="H137" s="19">
        <f t="shared" si="63"/>
        <v>22665085</v>
      </c>
      <c r="I137" s="19">
        <f t="shared" si="64"/>
        <v>22665085</v>
      </c>
      <c r="J137" s="19">
        <f t="shared" si="65"/>
        <v>22665085</v>
      </c>
      <c r="K137" s="19">
        <f t="shared" si="66"/>
        <v>22665085</v>
      </c>
    </row>
    <row r="138" spans="1:11" s="4" customFormat="1" x14ac:dyDescent="0.2">
      <c r="A138" s="10">
        <f t="shared" si="67"/>
        <v>15</v>
      </c>
      <c r="B138" s="21" t="s">
        <v>83</v>
      </c>
      <c r="C138" s="21"/>
      <c r="D138" s="19">
        <v>4779569</v>
      </c>
      <c r="E138" s="19">
        <v>4779569</v>
      </c>
      <c r="F138" s="19">
        <v>4779569</v>
      </c>
      <c r="G138" s="19">
        <v>4779569</v>
      </c>
      <c r="H138" s="19">
        <f t="shared" si="63"/>
        <v>4779569</v>
      </c>
      <c r="I138" s="19">
        <f t="shared" si="64"/>
        <v>4779569</v>
      </c>
      <c r="J138" s="19">
        <f t="shared" si="65"/>
        <v>4779569</v>
      </c>
      <c r="K138" s="19">
        <f t="shared" si="66"/>
        <v>4779569</v>
      </c>
    </row>
    <row r="139" spans="1:11" s="4" customFormat="1" ht="25.5" x14ac:dyDescent="0.2">
      <c r="A139" s="10">
        <f t="shared" si="67"/>
        <v>16</v>
      </c>
      <c r="B139" s="21" t="s">
        <v>84</v>
      </c>
      <c r="C139" s="21"/>
      <c r="D139" s="19">
        <v>1949053</v>
      </c>
      <c r="E139" s="19">
        <v>1949053</v>
      </c>
      <c r="F139" s="19">
        <v>1949053</v>
      </c>
      <c r="G139" s="19">
        <v>1949053</v>
      </c>
      <c r="H139" s="19">
        <f t="shared" si="63"/>
        <v>1949053</v>
      </c>
      <c r="I139" s="19">
        <f t="shared" si="64"/>
        <v>1949053</v>
      </c>
      <c r="J139" s="19">
        <f t="shared" si="65"/>
        <v>1949053</v>
      </c>
      <c r="K139" s="19">
        <f t="shared" si="66"/>
        <v>1949053</v>
      </c>
    </row>
    <row r="140" spans="1:11" s="4" customFormat="1" x14ac:dyDescent="0.2">
      <c r="A140" s="10">
        <f t="shared" si="67"/>
        <v>17</v>
      </c>
      <c r="B140" s="21" t="s">
        <v>85</v>
      </c>
      <c r="C140" s="21"/>
      <c r="D140" s="19">
        <v>9303200</v>
      </c>
      <c r="E140" s="19">
        <v>10126100</v>
      </c>
      <c r="F140" s="19">
        <v>10126100</v>
      </c>
      <c r="G140" s="19">
        <v>10126100</v>
      </c>
      <c r="H140" s="19">
        <f t="shared" si="63"/>
        <v>9303200</v>
      </c>
      <c r="I140" s="19">
        <f t="shared" si="64"/>
        <v>10126100</v>
      </c>
      <c r="J140" s="19">
        <f t="shared" si="65"/>
        <v>10126100</v>
      </c>
      <c r="K140" s="19">
        <f t="shared" si="66"/>
        <v>10126100</v>
      </c>
    </row>
    <row r="141" spans="1:11" s="4" customFormat="1" ht="25.5" x14ac:dyDescent="0.2">
      <c r="A141" s="10">
        <f t="shared" si="67"/>
        <v>18</v>
      </c>
      <c r="B141" s="21" t="s">
        <v>86</v>
      </c>
      <c r="C141" s="21"/>
      <c r="D141" s="19">
        <v>12112055</v>
      </c>
      <c r="E141" s="19">
        <v>13302069</v>
      </c>
      <c r="F141" s="19">
        <v>13302069</v>
      </c>
      <c r="G141" s="19">
        <v>13302069</v>
      </c>
      <c r="H141" s="19">
        <f t="shared" si="63"/>
        <v>12112055</v>
      </c>
      <c r="I141" s="19">
        <f t="shared" si="64"/>
        <v>13302069</v>
      </c>
      <c r="J141" s="19">
        <f t="shared" si="65"/>
        <v>13302069</v>
      </c>
      <c r="K141" s="19">
        <f t="shared" si="66"/>
        <v>13302069</v>
      </c>
    </row>
    <row r="142" spans="1:11" s="4" customFormat="1" ht="25.5" x14ac:dyDescent="0.2">
      <c r="A142" s="10">
        <f t="shared" si="67"/>
        <v>19</v>
      </c>
      <c r="B142" s="21" t="s">
        <v>87</v>
      </c>
      <c r="C142" s="21"/>
      <c r="D142" s="19">
        <v>6818090</v>
      </c>
      <c r="E142" s="19">
        <v>6818090</v>
      </c>
      <c r="F142" s="19">
        <v>6818090</v>
      </c>
      <c r="G142" s="19">
        <v>6818090</v>
      </c>
      <c r="H142" s="19">
        <f t="shared" si="63"/>
        <v>6818090</v>
      </c>
      <c r="I142" s="19">
        <f t="shared" si="64"/>
        <v>6818090</v>
      </c>
      <c r="J142" s="19">
        <f t="shared" si="65"/>
        <v>6818090</v>
      </c>
      <c r="K142" s="19">
        <f t="shared" si="66"/>
        <v>6818090</v>
      </c>
    </row>
    <row r="143" spans="1:11" s="4" customFormat="1" ht="25.5" x14ac:dyDescent="0.2">
      <c r="A143" s="10">
        <f t="shared" si="67"/>
        <v>20</v>
      </c>
      <c r="B143" s="21" t="s">
        <v>88</v>
      </c>
      <c r="C143" s="21"/>
      <c r="D143" s="19">
        <v>319440</v>
      </c>
      <c r="E143" s="19">
        <v>52756</v>
      </c>
      <c r="F143" s="19">
        <v>52756</v>
      </c>
      <c r="G143" s="19">
        <v>52756</v>
      </c>
      <c r="H143" s="19">
        <f t="shared" si="63"/>
        <v>319440</v>
      </c>
      <c r="I143" s="19">
        <f t="shared" si="64"/>
        <v>52756</v>
      </c>
      <c r="J143" s="19">
        <f t="shared" si="65"/>
        <v>52756</v>
      </c>
      <c r="K143" s="19">
        <f t="shared" si="66"/>
        <v>52756</v>
      </c>
    </row>
    <row r="144" spans="1:11" s="4" customFormat="1" ht="44.25" customHeight="1" x14ac:dyDescent="0.2">
      <c r="A144" s="10">
        <f t="shared" si="67"/>
        <v>21</v>
      </c>
      <c r="B144" s="21" t="s">
        <v>89</v>
      </c>
      <c r="C144" s="21"/>
      <c r="D144" s="19">
        <v>10305039</v>
      </c>
      <c r="E144" s="19">
        <v>10305039</v>
      </c>
      <c r="F144" s="19">
        <v>10305039</v>
      </c>
      <c r="G144" s="19">
        <v>10305039</v>
      </c>
      <c r="H144" s="19">
        <f t="shared" si="63"/>
        <v>10305039</v>
      </c>
      <c r="I144" s="19">
        <f t="shared" si="64"/>
        <v>10305039</v>
      </c>
      <c r="J144" s="19">
        <f t="shared" si="65"/>
        <v>10305039</v>
      </c>
      <c r="K144" s="19">
        <f t="shared" si="66"/>
        <v>10305039</v>
      </c>
    </row>
    <row r="145" spans="1:11" s="4" customFormat="1" ht="25.5" x14ac:dyDescent="0.2">
      <c r="A145" s="10">
        <f t="shared" si="67"/>
        <v>22</v>
      </c>
      <c r="B145" s="21" t="s">
        <v>90</v>
      </c>
      <c r="C145" s="21"/>
      <c r="D145" s="19">
        <v>683663</v>
      </c>
      <c r="E145" s="19">
        <v>683663</v>
      </c>
      <c r="F145" s="19">
        <v>683663</v>
      </c>
      <c r="G145" s="19">
        <v>683663</v>
      </c>
      <c r="H145" s="19">
        <f t="shared" si="63"/>
        <v>683663</v>
      </c>
      <c r="I145" s="19">
        <f t="shared" si="64"/>
        <v>683663</v>
      </c>
      <c r="J145" s="19">
        <f t="shared" si="65"/>
        <v>683663</v>
      </c>
      <c r="K145" s="19">
        <f t="shared" si="66"/>
        <v>683663</v>
      </c>
    </row>
    <row r="148" spans="1:11" x14ac:dyDescent="0.2">
      <c r="B148" s="2" t="s">
        <v>121</v>
      </c>
      <c r="K148" s="2" t="s">
        <v>122</v>
      </c>
    </row>
    <row r="151" spans="1:11" x14ac:dyDescent="0.2">
      <c r="B151" s="35" t="s">
        <v>124</v>
      </c>
    </row>
    <row r="152" spans="1:11" ht="15" x14ac:dyDescent="0.2">
      <c r="B152" s="36" t="s">
        <v>125</v>
      </c>
    </row>
  </sheetData>
  <mergeCells count="2">
    <mergeCell ref="B4:K4"/>
    <mergeCell ref="G2:K2"/>
  </mergeCells>
  <hyperlinks>
    <hyperlink ref="B152" r:id="rId1" display="mailto:Zane.Adijane@fm.gov.lv" xr:uid="{9E5A1B36-ED1A-406F-A3F2-3195E9094EE2}"/>
  </hyperlinks>
  <pageMargins left="0.31496062992125984" right="0.31496062992125984" top="0.56999999999999995" bottom="0.66" header="0.28999999999999998" footer="0.23622047244094491"/>
  <pageSetup paperSize="9" scale="80" orientation="landscape" r:id="rId2"/>
  <headerFooter>
    <oddFooter>&amp;L&amp;F&amp;C&amp;P</oddFooter>
  </headerFooter>
</worksheet>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4_pielikums</vt:lpstr>
      <vt:lpstr>'4_pielikums'!Print_Titles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Zane Adijāne</dc:creator>
  <cp:lastModifiedBy>Zane Adijāne</cp:lastModifiedBy>
  <cp:lastPrinted>2024-09-19T08:18:15Z</cp:lastPrinted>
  <dcterms:created xsi:type="dcterms:W3CDTF">2024-08-22T13:14:16Z</dcterms:created>
  <dcterms:modified xsi:type="dcterms:W3CDTF">2024-09-19T08:18:33Z</dcterms:modified>
</cp:coreProperties>
</file>