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d-allen\Desktop\"/>
    </mc:Choice>
  </mc:AlternateContent>
  <bookViews>
    <workbookView xWindow="0" yWindow="0" windowWidth="25200" windowHeight="10575" tabRatio="739"/>
  </bookViews>
  <sheets>
    <sheet name="PB-kopā " sheetId="1" r:id="rId1"/>
    <sheet name="03" sheetId="2" r:id="rId2"/>
    <sheet name="08" sheetId="3" r:id="rId3"/>
    <sheet name="10" sheetId="4" r:id="rId4"/>
    <sheet name="11" sheetId="5" r:id="rId5"/>
    <sheet name="12" sheetId="6" r:id="rId6"/>
    <sheet name="13" sheetId="7" r:id="rId7"/>
    <sheet name="14" sheetId="8" r:id="rId8"/>
    <sheet name="15" sheetId="9" r:id="rId9"/>
    <sheet name="16" sheetId="10" r:id="rId10"/>
    <sheet name="17" sheetId="11" r:id="rId11"/>
    <sheet name="18" sheetId="12" r:id="rId12"/>
    <sheet name="19" sheetId="13" r:id="rId13"/>
    <sheet name="21" sheetId="14" r:id="rId14"/>
    <sheet name="22" sheetId="15" r:id="rId15"/>
    <sheet name="24" sheetId="16" r:id="rId16"/>
    <sheet name="25" sheetId="17" r:id="rId17"/>
    <sheet name="29" sheetId="18" r:id="rId18"/>
    <sheet name="32" sheetId="19" r:id="rId19"/>
    <sheet name="74" sheetId="20" r:id="rId20"/>
  </sheets>
  <definedNames>
    <definedName name="_xlnm.Print_Area" localSheetId="0">'PB-kopā '!$A:$G</definedName>
    <definedName name="_xlnm.Print_Titles" localSheetId="1">'03'!$3:$4</definedName>
    <definedName name="_xlnm.Print_Titles" localSheetId="3">'10'!$3:$4</definedName>
    <definedName name="_xlnm.Print_Titles" localSheetId="4">'11'!$3:$4</definedName>
    <definedName name="_xlnm.Print_Titles" localSheetId="5">'12'!$3:$4</definedName>
    <definedName name="_xlnm.Print_Titles" localSheetId="6">'13'!$3:$4</definedName>
    <definedName name="_xlnm.Print_Titles" localSheetId="7">'14'!$3:$4</definedName>
    <definedName name="_xlnm.Print_Titles" localSheetId="8">'15'!$3:$4</definedName>
    <definedName name="_xlnm.Print_Titles" localSheetId="9">'16'!$3:$4</definedName>
    <definedName name="_xlnm.Print_Titles" localSheetId="10">'17'!$3:$4</definedName>
    <definedName name="_xlnm.Print_Titles" localSheetId="11">'18'!$3:$4</definedName>
    <definedName name="_xlnm.Print_Titles" localSheetId="12">'19'!$3:$4</definedName>
    <definedName name="_xlnm.Print_Titles" localSheetId="13">'21'!$3:$4</definedName>
    <definedName name="_xlnm.Print_Titles" localSheetId="14">'22'!$3:$4</definedName>
    <definedName name="_xlnm.Print_Titles" localSheetId="17">'29'!$3:$4</definedName>
    <definedName name="_xlnm.Print_Titles" localSheetId="19">'74'!$3:$4</definedName>
    <definedName name="Z_1D2D6206_2023_48B6_AD75_32059BE8924C_.wvu.Cols" localSheetId="0" hidden="1">'PB-kopā '!#REF!</definedName>
    <definedName name="Z_1D2D6206_2023_48B6_AD75_32059BE8924C_.wvu.PrintArea" localSheetId="0" hidden="1">'PB-kopā '!$A:$G</definedName>
    <definedName name="Z_1D2D6206_2023_48B6_AD75_32059BE8924C_.wvu.PrintTitles" localSheetId="1" hidden="1">'03'!$3:$4</definedName>
    <definedName name="Z_1D2D6206_2023_48B6_AD75_32059BE8924C_.wvu.PrintTitles" localSheetId="3" hidden="1">'10'!$3:$4</definedName>
    <definedName name="Z_1D2D6206_2023_48B6_AD75_32059BE8924C_.wvu.PrintTitles" localSheetId="4" hidden="1">'11'!$3:$4</definedName>
    <definedName name="Z_1D2D6206_2023_48B6_AD75_32059BE8924C_.wvu.PrintTitles" localSheetId="5" hidden="1">'12'!$3:$4</definedName>
    <definedName name="Z_1D2D6206_2023_48B6_AD75_32059BE8924C_.wvu.PrintTitles" localSheetId="6" hidden="1">'13'!$3:$4</definedName>
    <definedName name="Z_1D2D6206_2023_48B6_AD75_32059BE8924C_.wvu.PrintTitles" localSheetId="7" hidden="1">'14'!$3:$4</definedName>
    <definedName name="Z_1D2D6206_2023_48B6_AD75_32059BE8924C_.wvu.PrintTitles" localSheetId="8" hidden="1">'15'!$3:$4</definedName>
    <definedName name="Z_1D2D6206_2023_48B6_AD75_32059BE8924C_.wvu.PrintTitles" localSheetId="9" hidden="1">'16'!$3:$4</definedName>
    <definedName name="Z_1D2D6206_2023_48B6_AD75_32059BE8924C_.wvu.PrintTitles" localSheetId="10" hidden="1">'17'!$3:$4</definedName>
    <definedName name="Z_1D2D6206_2023_48B6_AD75_32059BE8924C_.wvu.PrintTitles" localSheetId="11" hidden="1">'18'!$3:$4</definedName>
    <definedName name="Z_1D2D6206_2023_48B6_AD75_32059BE8924C_.wvu.PrintTitles" localSheetId="12" hidden="1">'19'!$3:$4</definedName>
    <definedName name="Z_1D2D6206_2023_48B6_AD75_32059BE8924C_.wvu.PrintTitles" localSheetId="13" hidden="1">'21'!$3:$4</definedName>
    <definedName name="Z_1D2D6206_2023_48B6_AD75_32059BE8924C_.wvu.PrintTitles" localSheetId="14" hidden="1">'22'!$3:$4</definedName>
    <definedName name="Z_1D2D6206_2023_48B6_AD75_32059BE8924C_.wvu.PrintTitles" localSheetId="17" hidden="1">'29'!$3:$4</definedName>
    <definedName name="Z_1D2D6206_2023_48B6_AD75_32059BE8924C_.wvu.PrintTitles" localSheetId="19" hidden="1">'74'!$3:$4</definedName>
    <definedName name="Z_1D2D6206_2023_48B6_AD75_32059BE8924C_.wvu.Rows" localSheetId="0" hidden="1">'PB-kopā '!$16:$17,'PB-kopā '!$19:$19,'PB-kopā '!$27:$27</definedName>
    <definedName name="Z_B9368714_C8BF_401C_BC11_EEA355605C95_.wvu.Cols" localSheetId="0" hidden="1">'PB-kopā '!#REF!</definedName>
    <definedName name="Z_B9368714_C8BF_401C_BC11_EEA355605C95_.wvu.PrintArea" localSheetId="0" hidden="1">'PB-kopā '!$A:$G</definedName>
    <definedName name="Z_B9368714_C8BF_401C_BC11_EEA355605C95_.wvu.PrintTitles" localSheetId="1" hidden="1">'03'!$3:$4</definedName>
    <definedName name="Z_B9368714_C8BF_401C_BC11_EEA355605C95_.wvu.PrintTitles" localSheetId="3" hidden="1">'10'!$3:$4</definedName>
    <definedName name="Z_B9368714_C8BF_401C_BC11_EEA355605C95_.wvu.PrintTitles" localSheetId="4" hidden="1">'11'!$3:$4</definedName>
    <definedName name="Z_B9368714_C8BF_401C_BC11_EEA355605C95_.wvu.PrintTitles" localSheetId="5" hidden="1">'12'!$3:$4</definedName>
    <definedName name="Z_B9368714_C8BF_401C_BC11_EEA355605C95_.wvu.PrintTitles" localSheetId="6" hidden="1">'13'!$3:$4</definedName>
    <definedName name="Z_B9368714_C8BF_401C_BC11_EEA355605C95_.wvu.PrintTitles" localSheetId="7" hidden="1">'14'!$3:$4</definedName>
    <definedName name="Z_B9368714_C8BF_401C_BC11_EEA355605C95_.wvu.PrintTitles" localSheetId="8" hidden="1">'15'!$3:$4</definedName>
    <definedName name="Z_B9368714_C8BF_401C_BC11_EEA355605C95_.wvu.PrintTitles" localSheetId="9" hidden="1">'16'!$3:$4</definedName>
    <definedName name="Z_B9368714_C8BF_401C_BC11_EEA355605C95_.wvu.PrintTitles" localSheetId="10" hidden="1">'17'!$3:$4</definedName>
    <definedName name="Z_B9368714_C8BF_401C_BC11_EEA355605C95_.wvu.PrintTitles" localSheetId="11" hidden="1">'18'!$3:$4</definedName>
    <definedName name="Z_B9368714_C8BF_401C_BC11_EEA355605C95_.wvu.PrintTitles" localSheetId="12" hidden="1">'19'!$3:$4</definedName>
    <definedName name="Z_B9368714_C8BF_401C_BC11_EEA355605C95_.wvu.PrintTitles" localSheetId="13" hidden="1">'21'!$3:$4</definedName>
    <definedName name="Z_B9368714_C8BF_401C_BC11_EEA355605C95_.wvu.PrintTitles" localSheetId="14" hidden="1">'22'!$3:$4</definedName>
    <definedName name="Z_B9368714_C8BF_401C_BC11_EEA355605C95_.wvu.PrintTitles" localSheetId="17" hidden="1">'29'!$3:$4</definedName>
    <definedName name="Z_B9368714_C8BF_401C_BC11_EEA355605C95_.wvu.PrintTitles" localSheetId="19" hidden="1">'74'!$3:$4</definedName>
    <definedName name="Z_B9368714_C8BF_401C_BC11_EEA355605C95_.wvu.Rows" localSheetId="0" hidden="1">'PB-kopā '!$16:$17,'PB-kopā '!$19:$19,'PB-kopā '!$27:$27</definedName>
  </definedNames>
  <calcPr calcId="162913"/>
  <customWorkbookViews>
    <customWorkbookView name="Inese Briede - Personal View" guid="{B9368714-C8BF-401C-BC11-EEA355605C95}" mergeInterval="0" personalView="1" maximized="1" xWindow="-8" yWindow="-8" windowWidth="1936" windowHeight="1056" tabRatio="566" activeSheetId="1"/>
    <customWorkbookView name="Kristīna Pūre - Personal View" guid="{1D2D6206-2023-48B6-AD75-32059BE8924C}" mergeInterval="0" personalView="1" maximized="1" xWindow="-8" yWindow="-8" windowWidth="1696" windowHeight="1026" tabRatio="566" activeSheetId="6"/>
  </customWorkbookViews>
</workbook>
</file>

<file path=xl/calcChain.xml><?xml version="1.0" encoding="utf-8"?>
<calcChain xmlns="http://schemas.openxmlformats.org/spreadsheetml/2006/main">
  <c r="E18" i="2" l="1"/>
  <c r="E10" i="2"/>
  <c r="F18" i="2"/>
  <c r="G18" i="2"/>
  <c r="D18" i="2"/>
  <c r="E20" i="2"/>
  <c r="F20" i="2"/>
  <c r="G20" i="2"/>
  <c r="D20" i="2"/>
  <c r="D43" i="8"/>
  <c r="G28" i="4" l="1"/>
  <c r="E25" i="4" l="1"/>
  <c r="F25" i="4"/>
  <c r="D25" i="4"/>
  <c r="D24" i="4" s="1"/>
  <c r="E24" i="4"/>
  <c r="F24" i="4"/>
  <c r="G44" i="7"/>
  <c r="E44" i="7"/>
  <c r="D44" i="7"/>
  <c r="F29" i="1"/>
  <c r="F28" i="1" s="1"/>
  <c r="E26" i="1"/>
  <c r="F26" i="1"/>
  <c r="G26" i="1"/>
  <c r="D26" i="1"/>
  <c r="E23" i="1"/>
  <c r="F23" i="1"/>
  <c r="G23" i="1"/>
  <c r="D23" i="1"/>
  <c r="E20" i="1"/>
  <c r="F20" i="1"/>
  <c r="G20" i="1"/>
  <c r="D20" i="1"/>
  <c r="E18" i="1"/>
  <c r="F18" i="1"/>
  <c r="G18" i="1"/>
  <c r="D18" i="1"/>
  <c r="D15" i="1"/>
  <c r="F15" i="1"/>
  <c r="G15" i="1"/>
  <c r="E15" i="1"/>
  <c r="E14" i="1"/>
  <c r="F14" i="1"/>
  <c r="G14" i="1"/>
  <c r="D14" i="1"/>
  <c r="E13" i="1"/>
  <c r="F13" i="1"/>
  <c r="D13" i="1"/>
  <c r="E10" i="1"/>
  <c r="F10" i="1"/>
  <c r="G10" i="1"/>
  <c r="D10" i="1"/>
  <c r="E9" i="1"/>
  <c r="F9" i="1"/>
  <c r="G9" i="1"/>
  <c r="D9" i="1"/>
  <c r="D11" i="2"/>
  <c r="E11" i="2"/>
  <c r="F11" i="2"/>
  <c r="G13" i="2"/>
  <c r="G8" i="2" s="1"/>
  <c r="E8" i="2"/>
  <c r="F8" i="2"/>
  <c r="D8" i="2"/>
  <c r="D42" i="8" l="1"/>
  <c r="E42" i="8"/>
  <c r="D17" i="18"/>
  <c r="F10" i="18"/>
  <c r="E21" i="18"/>
  <c r="F21" i="18"/>
  <c r="G21" i="18"/>
  <c r="D21" i="18"/>
  <c r="G25" i="18"/>
  <c r="G23" i="18"/>
  <c r="E11" i="18"/>
  <c r="F11" i="18"/>
  <c r="D11" i="18"/>
  <c r="G13" i="18"/>
  <c r="E8" i="14"/>
  <c r="F8" i="14"/>
  <c r="D8" i="14"/>
  <c r="E58" i="14"/>
  <c r="F58" i="14"/>
  <c r="G58" i="14"/>
  <c r="D58" i="14"/>
  <c r="G60" i="14"/>
  <c r="G59" i="14"/>
  <c r="G56" i="14"/>
  <c r="E54" i="14"/>
  <c r="F54" i="14"/>
  <c r="D54" i="14"/>
  <c r="G55" i="14"/>
  <c r="G51" i="14"/>
  <c r="E40" i="14"/>
  <c r="F40" i="14"/>
  <c r="D40" i="14"/>
  <c r="E38" i="14"/>
  <c r="F38" i="14"/>
  <c r="D38" i="14"/>
  <c r="D37" i="14" s="1"/>
  <c r="G54" i="14" l="1"/>
  <c r="D28" i="14" l="1"/>
  <c r="D27" i="14" s="1"/>
  <c r="G31" i="14"/>
  <c r="G30" i="14"/>
  <c r="G29" i="14"/>
  <c r="E28" i="14"/>
  <c r="F28" i="14"/>
  <c r="G26" i="14"/>
  <c r="G25" i="14"/>
  <c r="G23" i="14"/>
  <c r="G22" i="14" s="1"/>
  <c r="E24" i="14"/>
  <c r="F24" i="14"/>
  <c r="D24" i="14"/>
  <c r="E22" i="14"/>
  <c r="F22" i="14"/>
  <c r="D22" i="14"/>
  <c r="E15" i="14"/>
  <c r="D15" i="14"/>
  <c r="D19" i="14"/>
  <c r="F15" i="14"/>
  <c r="E12" i="19"/>
  <c r="F12" i="19"/>
  <c r="F9" i="19" s="1"/>
  <c r="F7" i="19" s="1"/>
  <c r="F6" i="19" s="1"/>
  <c r="G12" i="19"/>
  <c r="E9" i="19"/>
  <c r="E7" i="19" s="1"/>
  <c r="E6" i="19" s="1"/>
  <c r="G9" i="19"/>
  <c r="E10" i="19"/>
  <c r="F10" i="19"/>
  <c r="G10" i="19"/>
  <c r="D10" i="19"/>
  <c r="D9" i="19"/>
  <c r="G7" i="19"/>
  <c r="G6" i="19" s="1"/>
  <c r="D7" i="19"/>
  <c r="D6" i="19" s="1"/>
  <c r="G11" i="19"/>
  <c r="G10" i="13"/>
  <c r="E8" i="13"/>
  <c r="F8" i="13"/>
  <c r="D8" i="13"/>
  <c r="E17" i="13"/>
  <c r="F17" i="13"/>
  <c r="G17" i="13"/>
  <c r="D17" i="13"/>
  <c r="D32" i="13"/>
  <c r="G36" i="13"/>
  <c r="G35" i="13"/>
  <c r="E34" i="13"/>
  <c r="F34" i="13"/>
  <c r="F32" i="13" s="1"/>
  <c r="G34" i="13"/>
  <c r="D34" i="13"/>
  <c r="G33" i="13"/>
  <c r="E32" i="13"/>
  <c r="E30" i="13"/>
  <c r="F30" i="13"/>
  <c r="G30" i="13"/>
  <c r="D30" i="13"/>
  <c r="G31" i="13"/>
  <c r="E25" i="13"/>
  <c r="F25" i="13"/>
  <c r="D25" i="13"/>
  <c r="E19" i="13"/>
  <c r="F19" i="13"/>
  <c r="D19" i="13"/>
  <c r="G21" i="13"/>
  <c r="G22" i="13"/>
  <c r="F27" i="12"/>
  <c r="D27" i="12"/>
  <c r="D29" i="12"/>
  <c r="E29" i="12"/>
  <c r="E27" i="12" s="1"/>
  <c r="F29" i="12"/>
  <c r="D8" i="12"/>
  <c r="E8" i="12"/>
  <c r="F8" i="12"/>
  <c r="G9" i="12"/>
  <c r="E9" i="12"/>
  <c r="F9" i="12"/>
  <c r="D9" i="12"/>
  <c r="G37" i="12"/>
  <c r="G36" i="12"/>
  <c r="G31" i="12"/>
  <c r="E20" i="12"/>
  <c r="F20" i="12"/>
  <c r="G20" i="12"/>
  <c r="D20" i="12"/>
  <c r="E21" i="12"/>
  <c r="F21" i="12"/>
  <c r="G21" i="12"/>
  <c r="D21" i="12"/>
  <c r="G23" i="12"/>
  <c r="G22" i="12"/>
  <c r="G28" i="14" l="1"/>
  <c r="G24" i="14"/>
  <c r="G32" i="13"/>
  <c r="E7" i="11"/>
  <c r="F7" i="11"/>
  <c r="G7" i="11"/>
  <c r="D7" i="11"/>
  <c r="F37" i="11"/>
  <c r="F36" i="11" s="1"/>
  <c r="G38" i="11"/>
  <c r="E37" i="11"/>
  <c r="E36" i="11" s="1"/>
  <c r="D37" i="11"/>
  <c r="D36" i="11" s="1"/>
  <c r="E8" i="4"/>
  <c r="F8" i="4"/>
  <c r="D8" i="4"/>
  <c r="E9" i="4"/>
  <c r="D9" i="4"/>
  <c r="G26" i="4"/>
  <c r="G29" i="4"/>
  <c r="G27" i="4"/>
  <c r="G8" i="4" s="1"/>
  <c r="F7" i="7"/>
  <c r="E43" i="7"/>
  <c r="E29" i="1" s="1"/>
  <c r="E28" i="1" s="1"/>
  <c r="F43" i="7"/>
  <c r="F42" i="7" s="1"/>
  <c r="G43" i="7"/>
  <c r="D43" i="7"/>
  <c r="F44" i="7"/>
  <c r="G46" i="7"/>
  <c r="G47" i="7"/>
  <c r="G45" i="7"/>
  <c r="G25" i="4" l="1"/>
  <c r="G42" i="7"/>
  <c r="G7" i="7" s="1"/>
  <c r="E42" i="7"/>
  <c r="E7" i="7" s="1"/>
  <c r="D42" i="7"/>
  <c r="D7" i="7" s="1"/>
  <c r="D6" i="7" s="1"/>
  <c r="D29" i="1"/>
  <c r="D28" i="1" s="1"/>
  <c r="E8" i="9"/>
  <c r="F8" i="9"/>
  <c r="G8" i="9"/>
  <c r="D8" i="9"/>
  <c r="E9" i="9"/>
  <c r="F9" i="9"/>
  <c r="G9" i="9"/>
  <c r="D9" i="9"/>
  <c r="E8" i="10"/>
  <c r="F8" i="10"/>
  <c r="D8" i="10"/>
  <c r="E9" i="10"/>
  <c r="F9" i="10"/>
  <c r="G9" i="10"/>
  <c r="D9" i="10"/>
  <c r="E8" i="11"/>
  <c r="F8" i="11"/>
  <c r="G8" i="11"/>
  <c r="D8" i="11"/>
  <c r="E33" i="11"/>
  <c r="F33" i="11"/>
  <c r="D33" i="11"/>
  <c r="G35" i="11"/>
  <c r="E29" i="11"/>
  <c r="F29" i="11"/>
  <c r="D29" i="11"/>
  <c r="G31" i="11"/>
  <c r="G32" i="11"/>
  <c r="E22" i="11"/>
  <c r="F22" i="11"/>
  <c r="D22" i="11"/>
  <c r="G25" i="11"/>
  <c r="E16" i="11"/>
  <c r="F16" i="11"/>
  <c r="D16" i="11"/>
  <c r="G19" i="11"/>
  <c r="G18" i="11"/>
  <c r="G17" i="11"/>
  <c r="E12" i="11"/>
  <c r="E11" i="11" s="1"/>
  <c r="F12" i="11"/>
  <c r="F11" i="11" s="1"/>
  <c r="D12" i="11"/>
  <c r="G15" i="11"/>
  <c r="G76" i="10"/>
  <c r="E73" i="10"/>
  <c r="F73" i="10"/>
  <c r="G73" i="10"/>
  <c r="D73" i="10"/>
  <c r="G75" i="10"/>
  <c r="G77" i="10"/>
  <c r="G74" i="10"/>
  <c r="E49" i="10"/>
  <c r="F49" i="10"/>
  <c r="D49" i="10"/>
  <c r="E50" i="10"/>
  <c r="G65" i="10"/>
  <c r="F26" i="10"/>
  <c r="E26" i="10"/>
  <c r="E25" i="10" s="1"/>
  <c r="F25" i="10"/>
  <c r="D25" i="10"/>
  <c r="D26" i="10"/>
  <c r="F15" i="10"/>
  <c r="G47" i="10"/>
  <c r="G44" i="10"/>
  <c r="G31" i="10"/>
  <c r="G28" i="10"/>
  <c r="E15" i="10"/>
  <c r="D15" i="10"/>
  <c r="G24" i="10"/>
  <c r="G23" i="10"/>
  <c r="G24" i="4" l="1"/>
  <c r="G29" i="1"/>
  <c r="G16" i="11"/>
  <c r="D11" i="11"/>
  <c r="G13" i="10"/>
  <c r="G28" i="1" l="1"/>
  <c r="E12" i="10"/>
  <c r="F12" i="10"/>
  <c r="D12" i="10"/>
  <c r="E15" i="9" l="1"/>
  <c r="G54" i="9"/>
  <c r="G23" i="9"/>
  <c r="D7" i="9"/>
  <c r="E59" i="9" l="1"/>
  <c r="F59" i="9"/>
  <c r="G59" i="9"/>
  <c r="D59" i="9"/>
  <c r="G61" i="9"/>
  <c r="G60" i="9"/>
  <c r="F60" i="9"/>
  <c r="E60" i="9"/>
  <c r="D60" i="9"/>
  <c r="E54" i="9"/>
  <c r="F54" i="9"/>
  <c r="G58" i="9"/>
  <c r="D54" i="9"/>
  <c r="E27" i="9"/>
  <c r="F27" i="9"/>
  <c r="D49" i="9"/>
  <c r="G52" i="9"/>
  <c r="D28" i="9"/>
  <c r="E49" i="9"/>
  <c r="F49" i="9"/>
  <c r="G49" i="9"/>
  <c r="G51" i="9"/>
  <c r="E42" i="9"/>
  <c r="F42" i="9"/>
  <c r="D42" i="9"/>
  <c r="G48" i="9"/>
  <c r="E37" i="9"/>
  <c r="F37" i="9"/>
  <c r="D37" i="9"/>
  <c r="G26" i="9"/>
  <c r="G22" i="9" l="1"/>
  <c r="G21" i="9" s="1"/>
  <c r="F21" i="9"/>
  <c r="E21" i="9"/>
  <c r="D21" i="9"/>
  <c r="E19" i="9"/>
  <c r="F19" i="9"/>
  <c r="G19" i="9"/>
  <c r="D19" i="9"/>
  <c r="G20" i="9"/>
  <c r="G17" i="9"/>
  <c r="E8" i="8"/>
  <c r="F8" i="8"/>
  <c r="G8" i="8"/>
  <c r="D8" i="8"/>
  <c r="G42" i="8"/>
  <c r="E39" i="8"/>
  <c r="E40" i="8"/>
  <c r="D39" i="8"/>
  <c r="F42" i="8" l="1"/>
  <c r="G50" i="8"/>
  <c r="G49" i="8"/>
  <c r="G48" i="8"/>
  <c r="G46" i="8"/>
  <c r="E43" i="8"/>
  <c r="F43" i="8"/>
  <c r="G43" i="8"/>
  <c r="G47" i="8"/>
  <c r="G45" i="8"/>
  <c r="F40" i="8"/>
  <c r="G40" i="8"/>
  <c r="D40" i="8"/>
  <c r="G41" i="8"/>
  <c r="G28" i="7"/>
  <c r="G27" i="7"/>
  <c r="G26" i="7" s="1"/>
  <c r="F26" i="7"/>
  <c r="E26" i="7"/>
  <c r="D26" i="7"/>
  <c r="G36" i="8" l="1"/>
  <c r="E32" i="8"/>
  <c r="F32" i="8"/>
  <c r="D32" i="8"/>
  <c r="G34" i="8"/>
  <c r="G30" i="8"/>
  <c r="D19" i="8"/>
  <c r="G22" i="8" l="1"/>
  <c r="E13" i="8"/>
  <c r="F13" i="8"/>
  <c r="G17" i="8"/>
  <c r="G16" i="8"/>
  <c r="D14" i="8"/>
  <c r="D13" i="8" l="1"/>
  <c r="G14" i="8"/>
  <c r="D14" i="7" l="1"/>
  <c r="F14" i="7"/>
  <c r="E14" i="7"/>
  <c r="G16" i="7"/>
  <c r="G40" i="7" l="1"/>
  <c r="G41" i="7"/>
  <c r="E37" i="7"/>
  <c r="F37" i="7"/>
  <c r="D37" i="7"/>
  <c r="G39" i="7"/>
  <c r="E21" i="7"/>
  <c r="F21" i="7"/>
  <c r="D21" i="7"/>
  <c r="E20" i="6" l="1"/>
  <c r="F20" i="6"/>
  <c r="G20" i="6"/>
  <c r="G28" i="6"/>
  <c r="D20" i="6"/>
  <c r="D12" i="5"/>
  <c r="E12" i="5"/>
  <c r="D19" i="4"/>
  <c r="D25" i="1" s="1"/>
  <c r="D22" i="1" s="1"/>
  <c r="D14" i="4"/>
  <c r="E19" i="4"/>
  <c r="E25" i="1" s="1"/>
  <c r="E22" i="1" s="1"/>
  <c r="G22" i="4"/>
  <c r="G23" i="4"/>
  <c r="F21" i="4"/>
  <c r="G21" i="4" s="1"/>
  <c r="E14" i="4"/>
  <c r="F14" i="4"/>
  <c r="G17" i="4"/>
  <c r="G16" i="4"/>
  <c r="G13" i="4"/>
  <c r="G12" i="4" s="1"/>
  <c r="F12" i="4"/>
  <c r="F11" i="1" s="1"/>
  <c r="D12" i="4"/>
  <c r="D11" i="1" s="1"/>
  <c r="E12" i="4"/>
  <c r="E11" i="1" s="1"/>
  <c r="F15" i="2"/>
  <c r="F12" i="1" s="1"/>
  <c r="E15" i="2"/>
  <c r="E12" i="1" s="1"/>
  <c r="G22" i="2"/>
  <c r="F21" i="1" l="1"/>
  <c r="E21" i="1"/>
  <c r="E8" i="1" s="1"/>
  <c r="E6" i="1" s="1"/>
  <c r="D21" i="1"/>
  <c r="D18" i="15"/>
  <c r="D26" i="15" l="1"/>
  <c r="G37" i="15"/>
  <c r="G38" i="15"/>
  <c r="F10" i="2" l="1"/>
  <c r="G21" i="2"/>
  <c r="G14" i="2"/>
  <c r="E68" i="10" l="1"/>
  <c r="F68" i="10"/>
  <c r="G70" i="10"/>
  <c r="D9" i="14" l="1"/>
  <c r="D8" i="18"/>
  <c r="E14" i="18"/>
  <c r="F14" i="18"/>
  <c r="D14" i="18"/>
  <c r="G16" i="18"/>
  <c r="E17" i="18"/>
  <c r="E10" i="18" s="1"/>
  <c r="F17" i="18"/>
  <c r="D10" i="18"/>
  <c r="G18" i="18"/>
  <c r="G19" i="18"/>
  <c r="G20" i="18"/>
  <c r="E8" i="18"/>
  <c r="F8" i="18"/>
  <c r="G17" i="18" l="1"/>
  <c r="G10" i="18" s="1"/>
  <c r="G8" i="18"/>
  <c r="F39" i="8" l="1"/>
  <c r="G44" i="8"/>
  <c r="G38" i="8"/>
  <c r="D23" i="8"/>
  <c r="G37" i="8"/>
  <c r="F26" i="15"/>
  <c r="E26" i="15"/>
  <c r="G36" i="15"/>
  <c r="G35" i="15"/>
  <c r="G34" i="15"/>
  <c r="G35" i="8"/>
  <c r="G33" i="8"/>
  <c r="F22" i="15"/>
  <c r="E22" i="15"/>
  <c r="D22" i="15"/>
  <c r="G23" i="15"/>
  <c r="G22" i="15" s="1"/>
  <c r="F14" i="15"/>
  <c r="E14" i="15"/>
  <c r="D14" i="15"/>
  <c r="G16" i="15"/>
  <c r="F11" i="15"/>
  <c r="E11" i="15"/>
  <c r="D11" i="15"/>
  <c r="G13" i="15"/>
  <c r="E57" i="14"/>
  <c r="E53" i="14" s="1"/>
  <c r="D57" i="14"/>
  <c r="D53" i="14" s="1"/>
  <c r="F57" i="14"/>
  <c r="F53" i="14" s="1"/>
  <c r="E19" i="8"/>
  <c r="F19" i="8"/>
  <c r="G21" i="8"/>
  <c r="G50" i="14"/>
  <c r="G49" i="14"/>
  <c r="G48" i="14"/>
  <c r="G20" i="8"/>
  <c r="G19" i="8" s="1"/>
  <c r="G36" i="14"/>
  <c r="G15" i="8"/>
  <c r="E11" i="8"/>
  <c r="F11" i="8"/>
  <c r="D11" i="8"/>
  <c r="G12" i="8"/>
  <c r="G11" i="8" s="1"/>
  <c r="G34" i="14"/>
  <c r="F9" i="14"/>
  <c r="E9" i="14"/>
  <c r="F27" i="14"/>
  <c r="E27" i="14"/>
  <c r="G27" i="14"/>
  <c r="E34" i="7"/>
  <c r="F34" i="7"/>
  <c r="E30" i="7"/>
  <c r="F30" i="7"/>
  <c r="F29" i="7" s="1"/>
  <c r="G17" i="14"/>
  <c r="F12" i="14"/>
  <c r="E12" i="14"/>
  <c r="D12" i="14"/>
  <c r="G14" i="14"/>
  <c r="F29" i="13"/>
  <c r="E29" i="13"/>
  <c r="G28" i="13"/>
  <c r="G27" i="13"/>
  <c r="G26" i="13"/>
  <c r="G13" i="13"/>
  <c r="F11" i="13"/>
  <c r="E11" i="13"/>
  <c r="D11" i="13"/>
  <c r="G42" i="12"/>
  <c r="G8" i="12" s="1"/>
  <c r="G35" i="12"/>
  <c r="G17" i="7"/>
  <c r="E11" i="7"/>
  <c r="F11" i="7"/>
  <c r="D11" i="7"/>
  <c r="G33" i="12"/>
  <c r="G34" i="12"/>
  <c r="G32" i="12"/>
  <c r="G30" i="12"/>
  <c r="G29" i="12" s="1"/>
  <c r="G27" i="12" s="1"/>
  <c r="G12" i="7"/>
  <c r="G26" i="12"/>
  <c r="G24" i="12" s="1"/>
  <c r="G25" i="12"/>
  <c r="F24" i="12"/>
  <c r="E24" i="12"/>
  <c r="D24" i="12"/>
  <c r="F12" i="12"/>
  <c r="E12" i="12"/>
  <c r="D12" i="12"/>
  <c r="E29" i="6"/>
  <c r="F29" i="6"/>
  <c r="D29" i="6"/>
  <c r="G14" i="12"/>
  <c r="G15" i="12"/>
  <c r="D8" i="6"/>
  <c r="G27" i="6"/>
  <c r="G26" i="6"/>
  <c r="G14" i="11"/>
  <c r="G13" i="11"/>
  <c r="F50" i="10"/>
  <c r="D50" i="10"/>
  <c r="G64" i="10"/>
  <c r="G63" i="10"/>
  <c r="G62" i="10"/>
  <c r="F12" i="5"/>
  <c r="G15" i="5"/>
  <c r="G13" i="5"/>
  <c r="G45" i="10"/>
  <c r="G43" i="10"/>
  <c r="G42" i="10"/>
  <c r="G41" i="10"/>
  <c r="G40" i="10"/>
  <c r="F20" i="4"/>
  <c r="G41" i="9"/>
  <c r="F23" i="9"/>
  <c r="E23" i="9"/>
  <c r="D23" i="9"/>
  <c r="G25" i="9"/>
  <c r="F9" i="4" l="1"/>
  <c r="F19" i="4"/>
  <c r="F25" i="1" s="1"/>
  <c r="F22" i="1" s="1"/>
  <c r="F8" i="1" s="1"/>
  <c r="F6" i="1" s="1"/>
  <c r="G20" i="4"/>
  <c r="G25" i="13"/>
  <c r="E29" i="7"/>
  <c r="G12" i="11"/>
  <c r="G11" i="11" s="1"/>
  <c r="G39" i="8"/>
  <c r="G32" i="8"/>
  <c r="G12" i="5"/>
  <c r="G29" i="13"/>
  <c r="E23" i="8"/>
  <c r="F23" i="8"/>
  <c r="G9" i="14"/>
  <c r="D29" i="13"/>
  <c r="F18" i="15"/>
  <c r="F17" i="15" s="1"/>
  <c r="E18" i="15"/>
  <c r="E17" i="15" s="1"/>
  <c r="G21" i="15"/>
  <c r="F11" i="12"/>
  <c r="G19" i="4" l="1"/>
  <c r="G25" i="1" s="1"/>
  <c r="G22" i="1" s="1"/>
  <c r="E10" i="8"/>
  <c r="G8" i="13"/>
  <c r="E72" i="10"/>
  <c r="F72" i="10"/>
  <c r="G29" i="8"/>
  <c r="G18" i="8"/>
  <c r="G13" i="8" s="1"/>
  <c r="G38" i="7" l="1"/>
  <c r="G37" i="7" s="1"/>
  <c r="E10" i="3" l="1"/>
  <c r="F10" i="3"/>
  <c r="D10" i="3"/>
  <c r="G11" i="3"/>
  <c r="G10" i="3" s="1"/>
  <c r="G13" i="9"/>
  <c r="F12" i="9"/>
  <c r="D12" i="9"/>
  <c r="E12" i="9"/>
  <c r="G14" i="9"/>
  <c r="G12" i="9" l="1"/>
  <c r="G17" i="2"/>
  <c r="G16" i="2"/>
  <c r="G15" i="2" s="1"/>
  <c r="G12" i="1" s="1"/>
  <c r="E62" i="9" l="1"/>
  <c r="F62" i="9"/>
  <c r="D62" i="9"/>
  <c r="E34" i="9"/>
  <c r="F34" i="9"/>
  <c r="E31" i="9"/>
  <c r="F31" i="9"/>
  <c r="E28" i="9"/>
  <c r="F28" i="9"/>
  <c r="F15" i="9"/>
  <c r="E8" i="5"/>
  <c r="F8" i="5"/>
  <c r="F11" i="9" l="1"/>
  <c r="E11" i="9"/>
  <c r="D68" i="10"/>
  <c r="G20" i="7" l="1"/>
  <c r="E8" i="6"/>
  <c r="F8" i="6"/>
  <c r="E19" i="6"/>
  <c r="F19" i="6"/>
  <c r="E16" i="6"/>
  <c r="F16" i="6"/>
  <c r="E12" i="6"/>
  <c r="F12" i="6"/>
  <c r="D16" i="6"/>
  <c r="G18" i="6"/>
  <c r="E44" i="15" l="1"/>
  <c r="E43" i="15" s="1"/>
  <c r="E42" i="15" s="1"/>
  <c r="F44" i="15"/>
  <c r="F43" i="15" s="1"/>
  <c r="F42" i="15" s="1"/>
  <c r="D44" i="15"/>
  <c r="D43" i="15" s="1"/>
  <c r="D42" i="15" s="1"/>
  <c r="E39" i="15"/>
  <c r="E24" i="15" s="1"/>
  <c r="E10" i="15" s="1"/>
  <c r="F39" i="15"/>
  <c r="F24" i="15" s="1"/>
  <c r="D39" i="15"/>
  <c r="D24" i="15" s="1"/>
  <c r="E32" i="14"/>
  <c r="F32" i="14"/>
  <c r="D32" i="14"/>
  <c r="E19" i="14"/>
  <c r="F19" i="14"/>
  <c r="F14" i="13"/>
  <c r="E14" i="13"/>
  <c r="D14" i="13"/>
  <c r="F10" i="15" l="1"/>
  <c r="F37" i="14"/>
  <c r="F11" i="14" s="1"/>
  <c r="D10" i="13"/>
  <c r="D11" i="14"/>
  <c r="E37" i="14"/>
  <c r="E11" i="14" s="1"/>
  <c r="D14" i="10"/>
  <c r="D8" i="5"/>
  <c r="G45" i="15" l="1"/>
  <c r="G46" i="15"/>
  <c r="G41" i="12"/>
  <c r="G9" i="16"/>
  <c r="G8" i="16" s="1"/>
  <c r="G7" i="16" s="1"/>
  <c r="G5" i="16" s="1"/>
  <c r="G4" i="16" s="1"/>
  <c r="F8" i="16"/>
  <c r="E8" i="16"/>
  <c r="E7" i="16" s="1"/>
  <c r="E5" i="16" s="1"/>
  <c r="E4" i="16" s="1"/>
  <c r="D8" i="16"/>
  <c r="D7" i="16" s="1"/>
  <c r="D5" i="16" s="1"/>
  <c r="D4" i="16" s="1"/>
  <c r="F7" i="16"/>
  <c r="F5" i="16" s="1"/>
  <c r="F4" i="16" s="1"/>
  <c r="G9" i="17"/>
  <c r="G8" i="17" s="1"/>
  <c r="G7" i="17" s="1"/>
  <c r="G5" i="17" s="1"/>
  <c r="G4" i="17" s="1"/>
  <c r="F8" i="17"/>
  <c r="F7" i="17" s="1"/>
  <c r="F5" i="17" s="1"/>
  <c r="F4" i="17" s="1"/>
  <c r="E8" i="17"/>
  <c r="E7" i="17" s="1"/>
  <c r="E5" i="17" s="1"/>
  <c r="E4" i="17" s="1"/>
  <c r="D8" i="17"/>
  <c r="G41" i="15"/>
  <c r="G40" i="15"/>
  <c r="G32" i="15"/>
  <c r="G33" i="15"/>
  <c r="G31" i="15"/>
  <c r="G25" i="15"/>
  <c r="G39" i="14"/>
  <c r="G38" i="14" s="1"/>
  <c r="G8" i="14" s="1"/>
  <c r="G24" i="13"/>
  <c r="D72" i="10"/>
  <c r="D11" i="10" s="1"/>
  <c r="G30" i="11"/>
  <c r="G29" i="11" s="1"/>
  <c r="G71" i="10"/>
  <c r="G69" i="10"/>
  <c r="G68" i="10" l="1"/>
  <c r="D7" i="17"/>
  <c r="D5" i="17" s="1"/>
  <c r="D4" i="17" s="1"/>
  <c r="F10" i="13"/>
  <c r="G39" i="15"/>
  <c r="G44" i="15"/>
  <c r="G43" i="15" s="1"/>
  <c r="G42" i="15" s="1"/>
  <c r="G61" i="10"/>
  <c r="G60" i="10"/>
  <c r="G59" i="10"/>
  <c r="G58" i="10"/>
  <c r="G57" i="10"/>
  <c r="G56" i="10"/>
  <c r="G55" i="10"/>
  <c r="G35" i="10"/>
  <c r="G36" i="10"/>
  <c r="G37" i="10"/>
  <c r="G38" i="10"/>
  <c r="G39" i="10"/>
  <c r="G15" i="18"/>
  <c r="G14" i="18" s="1"/>
  <c r="G15" i="15"/>
  <c r="G14" i="15" s="1"/>
  <c r="G21" i="14"/>
  <c r="G16" i="13"/>
  <c r="G15" i="13"/>
  <c r="E16" i="12"/>
  <c r="F16" i="12"/>
  <c r="D16" i="12"/>
  <c r="G19" i="12"/>
  <c r="G18" i="12"/>
  <c r="G28" i="11"/>
  <c r="G27" i="11" s="1"/>
  <c r="F27" i="11"/>
  <c r="E27" i="11"/>
  <c r="D27" i="11"/>
  <c r="G12" i="18"/>
  <c r="G11" i="18" s="1"/>
  <c r="G12" i="15"/>
  <c r="G11" i="15" s="1"/>
  <c r="G12" i="13"/>
  <c r="G11" i="13" s="1"/>
  <c r="G13" i="12"/>
  <c r="G12" i="12" s="1"/>
  <c r="G18" i="14"/>
  <c r="E20" i="11"/>
  <c r="F20" i="11"/>
  <c r="D20" i="11"/>
  <c r="E10" i="13" l="1"/>
  <c r="G14" i="13"/>
  <c r="D30" i="7"/>
  <c r="D27" i="9" l="1"/>
  <c r="G31" i="8"/>
  <c r="G28" i="8"/>
  <c r="D15" i="9"/>
  <c r="E18" i="7"/>
  <c r="F18" i="7"/>
  <c r="D18" i="7"/>
  <c r="D15" i="2"/>
  <c r="D12" i="1" l="1"/>
  <c r="D8" i="1" s="1"/>
  <c r="D6" i="1" s="1"/>
  <c r="D10" i="2"/>
  <c r="D7" i="2" s="1"/>
  <c r="D6" i="2" s="1"/>
  <c r="D10" i="8"/>
  <c r="F10" i="8"/>
  <c r="E7" i="2"/>
  <c r="E6" i="2" s="1"/>
  <c r="F7" i="2"/>
  <c r="F6" i="2" s="1"/>
  <c r="G12" i="2"/>
  <c r="G11" i="2" s="1"/>
  <c r="G11" i="1" s="1"/>
  <c r="F7" i="8" l="1"/>
  <c r="G14" i="5"/>
  <c r="G8" i="5" s="1"/>
  <c r="G25" i="8"/>
  <c r="F6" i="8" l="1"/>
  <c r="G29" i="15"/>
  <c r="G47" i="14"/>
  <c r="F7" i="18" l="1"/>
  <c r="F6" i="18" s="1"/>
  <c r="E7" i="18"/>
  <c r="E6" i="18" s="1"/>
  <c r="D7" i="18"/>
  <c r="D6" i="18" s="1"/>
  <c r="E40" i="12" l="1"/>
  <c r="F40" i="12"/>
  <c r="G38" i="12"/>
  <c r="G28" i="12"/>
  <c r="E14" i="10"/>
  <c r="E11" i="10" s="1"/>
  <c r="F14" i="10"/>
  <c r="F11" i="10" s="1"/>
  <c r="G66" i="10"/>
  <c r="G67" i="10"/>
  <c r="G11" i="12" l="1"/>
  <c r="F39" i="12"/>
  <c r="F10" i="11"/>
  <c r="D10" i="11"/>
  <c r="E10" i="11"/>
  <c r="E39" i="12"/>
  <c r="E11" i="12" s="1"/>
  <c r="G48" i="10"/>
  <c r="G46" i="10"/>
  <c r="G32" i="10"/>
  <c r="G33" i="10"/>
  <c r="G34" i="10"/>
  <c r="D34" i="9"/>
  <c r="D31" i="9"/>
  <c r="G32" i="9"/>
  <c r="G33" i="9"/>
  <c r="G29" i="9"/>
  <c r="G30" i="9"/>
  <c r="G24" i="7"/>
  <c r="G23" i="7"/>
  <c r="G36" i="6"/>
  <c r="G35" i="6" s="1"/>
  <c r="G33" i="6"/>
  <c r="G32" i="6" s="1"/>
  <c r="E32" i="6"/>
  <c r="F32" i="6"/>
  <c r="D32" i="6"/>
  <c r="F35" i="6"/>
  <c r="E35" i="6"/>
  <c r="D35" i="6"/>
  <c r="D19" i="6"/>
  <c r="G11" i="5"/>
  <c r="G10" i="5" s="1"/>
  <c r="G7" i="5" s="1"/>
  <c r="G6" i="5" s="1"/>
  <c r="F11" i="5"/>
  <c r="E11" i="5"/>
  <c r="D11" i="5"/>
  <c r="G13" i="3"/>
  <c r="G14" i="3"/>
  <c r="F12" i="3"/>
  <c r="E12" i="3"/>
  <c r="D12" i="3"/>
  <c r="G19" i="2"/>
  <c r="G10" i="2" l="1"/>
  <c r="G7" i="2" s="1"/>
  <c r="G6" i="2" s="1"/>
  <c r="F9" i="3"/>
  <c r="D9" i="3"/>
  <c r="F7" i="12"/>
  <c r="F6" i="12" s="1"/>
  <c r="E9" i="3"/>
  <c r="E7" i="12"/>
  <c r="E6" i="12" s="1"/>
  <c r="D34" i="6"/>
  <c r="F34" i="6"/>
  <c r="E34" i="6"/>
  <c r="G34" i="6" s="1"/>
  <c r="D11" i="9"/>
  <c r="D7" i="3"/>
  <c r="G28" i="9"/>
  <c r="G31" i="9"/>
  <c r="F11" i="6"/>
  <c r="F7" i="6" s="1"/>
  <c r="F6" i="6" s="1"/>
  <c r="D10" i="5"/>
  <c r="D7" i="5" s="1"/>
  <c r="D6" i="5" s="1"/>
  <c r="E10" i="5"/>
  <c r="E7" i="5" s="1"/>
  <c r="E6" i="5" s="1"/>
  <c r="F7" i="9"/>
  <c r="F6" i="9" s="1"/>
  <c r="F10" i="5"/>
  <c r="F7" i="5" s="1"/>
  <c r="F6" i="5" s="1"/>
  <c r="E7" i="9"/>
  <c r="E6" i="9" s="1"/>
  <c r="G12" i="3"/>
  <c r="G9" i="3" s="1"/>
  <c r="E18" i="4"/>
  <c r="E11" i="4" s="1"/>
  <c r="E7" i="4" s="1"/>
  <c r="D18" i="4"/>
  <c r="D11" i="4" s="1"/>
  <c r="D7" i="4" s="1"/>
  <c r="F18" i="4"/>
  <c r="F11" i="4" s="1"/>
  <c r="F7" i="4" s="1"/>
  <c r="G35" i="14"/>
  <c r="G33" i="14"/>
  <c r="G24" i="9"/>
  <c r="E11" i="6" l="1"/>
  <c r="E7" i="6" s="1"/>
  <c r="E6" i="6" s="1"/>
  <c r="G7" i="3"/>
  <c r="G6" i="3" s="1"/>
  <c r="F7" i="3"/>
  <c r="E7" i="3"/>
  <c r="E6" i="4"/>
  <c r="G32" i="14"/>
  <c r="D6" i="4"/>
  <c r="D6" i="3" l="1"/>
  <c r="E6" i="3" l="1"/>
  <c r="F6" i="3"/>
  <c r="D12" i="19"/>
  <c r="G13" i="19"/>
  <c r="G27" i="15"/>
  <c r="G28" i="15"/>
  <c r="G30" i="15"/>
  <c r="G45" i="14"/>
  <c r="G46" i="14"/>
  <c r="G44" i="14"/>
  <c r="G26" i="15" l="1"/>
  <c r="G24" i="15" s="1"/>
  <c r="E6" i="11" l="1"/>
  <c r="F6" i="11"/>
  <c r="G27" i="10" l="1"/>
  <c r="G29" i="10"/>
  <c r="G30" i="10"/>
  <c r="G16" i="10"/>
  <c r="G17" i="10"/>
  <c r="G18" i="10"/>
  <c r="G19" i="10"/>
  <c r="G20" i="10"/>
  <c r="G21" i="10"/>
  <c r="G22" i="10"/>
  <c r="G56" i="9"/>
  <c r="G57" i="9"/>
  <c r="G55" i="9"/>
  <c r="G50" i="9"/>
  <c r="G43" i="9"/>
  <c r="G44" i="9"/>
  <c r="G45" i="9"/>
  <c r="G46" i="9"/>
  <c r="G47" i="9"/>
  <c r="G40" i="9"/>
  <c r="G38" i="9"/>
  <c r="G39" i="9"/>
  <c r="G35" i="9"/>
  <c r="G36" i="9"/>
  <c r="G27" i="8"/>
  <c r="G22" i="7"/>
  <c r="G21" i="7" s="1"/>
  <c r="G13" i="1" l="1"/>
  <c r="G8" i="10"/>
  <c r="G26" i="10"/>
  <c r="G25" i="10" s="1"/>
  <c r="G15" i="10"/>
  <c r="G42" i="9"/>
  <c r="G37" i="9"/>
  <c r="F25" i="7"/>
  <c r="E25" i="7"/>
  <c r="G14" i="10"/>
  <c r="G12" i="10" s="1"/>
  <c r="G34" i="9"/>
  <c r="E7" i="10"/>
  <c r="F7" i="10"/>
  <c r="G31" i="6"/>
  <c r="G25" i="6"/>
  <c r="G21" i="6"/>
  <c r="G22" i="6"/>
  <c r="G23" i="6"/>
  <c r="G24" i="6"/>
  <c r="E10" i="7" l="1"/>
  <c r="E6" i="7" s="1"/>
  <c r="G19" i="6"/>
  <c r="F10" i="7"/>
  <c r="F6" i="7" s="1"/>
  <c r="G13" i="7" l="1"/>
  <c r="G11" i="7" s="1"/>
  <c r="G11" i="20" l="1"/>
  <c r="G10" i="20" s="1"/>
  <c r="F10" i="20"/>
  <c r="E10" i="20"/>
  <c r="D10" i="20"/>
  <c r="D9" i="20" s="1"/>
  <c r="D7" i="20" s="1"/>
  <c r="D6" i="20" s="1"/>
  <c r="G24" i="18"/>
  <c r="G22" i="18"/>
  <c r="G19" i="15"/>
  <c r="G52" i="14"/>
  <c r="G43" i="14"/>
  <c r="G42" i="14"/>
  <c r="G41" i="14"/>
  <c r="G40" i="14" s="1"/>
  <c r="G16" i="14"/>
  <c r="G15" i="14" s="1"/>
  <c r="G13" i="14"/>
  <c r="G12" i="14" s="1"/>
  <c r="G23" i="13"/>
  <c r="G20" i="13"/>
  <c r="G18" i="13"/>
  <c r="G40" i="12"/>
  <c r="D40" i="12"/>
  <c r="D39" i="12" s="1"/>
  <c r="D11" i="12" s="1"/>
  <c r="G17" i="12"/>
  <c r="G34" i="11"/>
  <c r="G33" i="11" s="1"/>
  <c r="G26" i="11"/>
  <c r="G24" i="11"/>
  <c r="G23" i="11"/>
  <c r="G21" i="11"/>
  <c r="G20" i="11" s="1"/>
  <c r="G78" i="10"/>
  <c r="G72" i="10" s="1"/>
  <c r="G54" i="10"/>
  <c r="G53" i="10"/>
  <c r="G52" i="10"/>
  <c r="G51" i="10"/>
  <c r="G63" i="9"/>
  <c r="G62" i="9" s="1"/>
  <c r="G53" i="9"/>
  <c r="G27" i="9" s="1"/>
  <c r="G18" i="9"/>
  <c r="G15" i="9" s="1"/>
  <c r="G11" i="9" s="1"/>
  <c r="G16" i="9"/>
  <c r="G19" i="13" l="1"/>
  <c r="G22" i="11"/>
  <c r="G37" i="14"/>
  <c r="G50" i="10"/>
  <c r="D7" i="12"/>
  <c r="D6" i="12" s="1"/>
  <c r="G9" i="20"/>
  <c r="G7" i="20" s="1"/>
  <c r="G6" i="20" s="1"/>
  <c r="F9" i="20"/>
  <c r="F7" i="20" s="1"/>
  <c r="F6" i="20" s="1"/>
  <c r="E9" i="20"/>
  <c r="E7" i="20" s="1"/>
  <c r="E6" i="20" s="1"/>
  <c r="G16" i="12"/>
  <c r="G10" i="11"/>
  <c r="G39" i="12"/>
  <c r="E6" i="10"/>
  <c r="G49" i="10" l="1"/>
  <c r="G11" i="10" s="1"/>
  <c r="G7" i="10" s="1"/>
  <c r="G7" i="12"/>
  <c r="G6" i="12" s="1"/>
  <c r="G7" i="18"/>
  <c r="G6" i="18" s="1"/>
  <c r="G57" i="14"/>
  <c r="G53" i="14" s="1"/>
  <c r="G7" i="9"/>
  <c r="G6" i="9" s="1"/>
  <c r="F7" i="15"/>
  <c r="F6" i="15" s="1"/>
  <c r="E7" i="15"/>
  <c r="E6" i="15" s="1"/>
  <c r="E7" i="14"/>
  <c r="E6" i="14" s="1"/>
  <c r="F6" i="10"/>
  <c r="D7" i="13"/>
  <c r="D6" i="13" s="1"/>
  <c r="D6" i="11"/>
  <c r="E7" i="13"/>
  <c r="E6" i="13" s="1"/>
  <c r="D7" i="10"/>
  <c r="D6" i="10" s="1"/>
  <c r="F7" i="14" l="1"/>
  <c r="F6" i="14" s="1"/>
  <c r="G6" i="10"/>
  <c r="F7" i="13"/>
  <c r="F6" i="13" s="1"/>
  <c r="G7" i="13"/>
  <c r="G6" i="13" s="1"/>
  <c r="D6" i="9"/>
  <c r="G15" i="4" l="1"/>
  <c r="D34" i="7"/>
  <c r="D29" i="7" s="1"/>
  <c r="G14" i="4" l="1"/>
  <c r="G21" i="1" s="1"/>
  <c r="G8" i="1" s="1"/>
  <c r="G6" i="1" s="1"/>
  <c r="G9" i="4"/>
  <c r="D25" i="7"/>
  <c r="G26" i="8"/>
  <c r="G31" i="7"/>
  <c r="G32" i="7"/>
  <c r="G33" i="7"/>
  <c r="G35" i="7"/>
  <c r="G36" i="7"/>
  <c r="G24" i="8"/>
  <c r="G30" i="6"/>
  <c r="G29" i="6" s="1"/>
  <c r="G17" i="6"/>
  <c r="G16" i="6" s="1"/>
  <c r="G15" i="6"/>
  <c r="G13" i="6"/>
  <c r="D12" i="6"/>
  <c r="G19" i="7"/>
  <c r="G18" i="7" s="1"/>
  <c r="G15" i="7"/>
  <c r="G14" i="7" s="1"/>
  <c r="D10" i="7" l="1"/>
  <c r="G23" i="8"/>
  <c r="G34" i="7"/>
  <c r="G30" i="7"/>
  <c r="G12" i="6"/>
  <c r="G8" i="6"/>
  <c r="D11" i="6"/>
  <c r="D7" i="6" s="1"/>
  <c r="D6" i="6" s="1"/>
  <c r="G18" i="4"/>
  <c r="G11" i="4" s="1"/>
  <c r="G7" i="4" s="1"/>
  <c r="G29" i="7" l="1"/>
  <c r="G6" i="4"/>
  <c r="G10" i="8"/>
  <c r="G11" i="6"/>
  <c r="G7" i="6" s="1"/>
  <c r="G6" i="6" s="1"/>
  <c r="G25" i="7" l="1"/>
  <c r="G7" i="8"/>
  <c r="G6" i="8" s="1"/>
  <c r="D7" i="8"/>
  <c r="D6" i="8" s="1"/>
  <c r="G10" i="7" l="1"/>
  <c r="G6" i="7" s="1"/>
  <c r="G6" i="11"/>
  <c r="G20" i="15"/>
  <c r="D17" i="15"/>
  <c r="G20" i="14"/>
  <c r="G19" i="14" s="1"/>
  <c r="G11" i="14" s="1"/>
  <c r="D10" i="15" l="1"/>
  <c r="D7" i="15" s="1"/>
  <c r="D6" i="15" s="1"/>
  <c r="D7" i="14"/>
  <c r="D6" i="14" s="1"/>
  <c r="G7" i="14"/>
  <c r="G6" i="14" s="1"/>
  <c r="G18" i="15"/>
  <c r="G17" i="15" s="1"/>
  <c r="G10" i="15" l="1"/>
  <c r="G7" i="15" s="1"/>
  <c r="G6" i="15" s="1"/>
  <c r="E7" i="8" l="1"/>
  <c r="G37" i="11"/>
  <c r="G36" i="11" s="1"/>
  <c r="E6" i="8" l="1"/>
</calcChain>
</file>

<file path=xl/sharedStrings.xml><?xml version="1.0" encoding="utf-8"?>
<sst xmlns="http://schemas.openxmlformats.org/spreadsheetml/2006/main" count="857" uniqueCount="392">
  <si>
    <t>Kultūras ministrija</t>
  </si>
  <si>
    <t xml:space="preserve">Budžeta programma </t>
  </si>
  <si>
    <t>Budžeta apakšprogramma</t>
  </si>
  <si>
    <t>Nozares, ministrijas, fonda, projekta, pasākuma nosaukums</t>
  </si>
  <si>
    <t>Finanšu ministrija</t>
  </si>
  <si>
    <t>Zemkopības ministrija</t>
  </si>
  <si>
    <t>Izdevumu segšanas avots</t>
  </si>
  <si>
    <t>Tieslietu ministrija</t>
  </si>
  <si>
    <t>Atbalsta programmas, politikas instrumenta vai fonda nosaukums</t>
  </si>
  <si>
    <t>01 Valsts pamatbudžeta finansētas investīcijas - kopā</t>
  </si>
  <si>
    <t>0101 Eiropas Savienības politiku instrumenti un pārējās ārvalstu finanšu palīdzības līdzfinansētie projekti - kopā</t>
  </si>
  <si>
    <t>010103 Eiropas Reģionālās attīstības fonds (ERAF) - kopā</t>
  </si>
  <si>
    <t>010104 Eiropas Sociālais fonds (ESF) - kopā</t>
  </si>
  <si>
    <t>010109 Pārejas programma (Transition Facility) - kopā</t>
  </si>
  <si>
    <t>010111 Citi Eiropas Savienības politiku instrumenti - kopā</t>
  </si>
  <si>
    <t>010112 Ārvalstu finanšu palīdzības līdzfinansētie projekti - kopā</t>
  </si>
  <si>
    <t>0102 Mērķdotācijas investīcijām pašvaldībām - kopā</t>
  </si>
  <si>
    <t>0103 Pārējās valsts budžeta investīcijas - kopā</t>
  </si>
  <si>
    <t xml:space="preserve">01011203 Citi ārvalstu finanšu palīdzības līdzfinansētie projekti </t>
  </si>
  <si>
    <t>t.sk.  atmaksa valsts pamatbudžetā par ES fondu finansējumu</t>
  </si>
  <si>
    <t>73.00.00 Pārējās ārvalstu finanšu palīdzības līdzfinansētie projekti</t>
  </si>
  <si>
    <t>01010801 Eiropas Kopienas iniciatīva INTERREG- kopā</t>
  </si>
  <si>
    <t>01010802 Eiropas Kopienas iniciatīva EQUAL- kopā</t>
  </si>
  <si>
    <t>01011203 Citi ārvalstu finanšu palīdzības līdzfinansētie projekti - kopā</t>
  </si>
  <si>
    <t>01011202 Latvijas un Šveices sadarbības programmas finansētie projekti un pasākumi - kopā</t>
  </si>
  <si>
    <t>62.00.00 Eiropas Reģionālās attīstības fonda (ERAF) projektu un pasākumu īstenošana</t>
  </si>
  <si>
    <t>70.00.00 Citu Eiropas Savienības politiku instrumentu projektu un pasākumu īstenošana</t>
  </si>
  <si>
    <t>Tirgus veicināšanas programmas</t>
  </si>
  <si>
    <t>Biškopības programmas</t>
  </si>
  <si>
    <t>Finansējums piena produktu privātai uzglabāšanai</t>
  </si>
  <si>
    <t>65.00.00 Eiropas Lauksaimniecības fonda lauku attīstībai (ELFLA) projektu un pasākumu īstenošana</t>
  </si>
  <si>
    <t>73.06.00 Pārējās ārvalstu finanšu palīdzības līdzfinansētie projekti (2007-2013)</t>
  </si>
  <si>
    <t>63.00.00 Eiropas Sociālā fonda (ESF) projektu un pasākumu īstenošana</t>
  </si>
  <si>
    <t>Vienotais platību maksājums un papildus valsts tiešie maksājumi</t>
  </si>
  <si>
    <t>Finansējums intervences iepirkumiem</t>
  </si>
  <si>
    <t>Tehniskā palīdzība</t>
  </si>
  <si>
    <t>Gadskārtējā valsts budžeta izpildes procesā pārdalāmais finansējums</t>
  </si>
  <si>
    <t>80.00.00 Nesadalītais finansējums Eiropas Savienības politiku instrumentu un pārējās ārvalstu finanšu palīdzības līdzfinansēto projektu un pasākumu īstenošanai</t>
  </si>
  <si>
    <t>Izglītības un zinātnes ministrija</t>
  </si>
  <si>
    <t>t.sk. transferts uz valsts pamatbudžetu</t>
  </si>
  <si>
    <t>70.06.00 Dalība Eiropas Savienības pētniecības un tehnoloģiju attīstības programmās</t>
  </si>
  <si>
    <t>Atbalsts Eiropas Savienības pētniecības un tehnoloģiju attīstības projektu īstenošanai</t>
  </si>
  <si>
    <t>70.07.00 Eiropas Savienības, starptautiskās sadarbības programmu un inovāciju izglītības jomā īstenošanas nodrošināšana</t>
  </si>
  <si>
    <t>70.08.00 Valsts izglītības attīstības aģentūra</t>
  </si>
  <si>
    <t>70.10.00 Jaunatnes starptautisko programmu aģentūra</t>
  </si>
  <si>
    <t>70.11.00 Dalība Eiropas Savienības izglītības sadarbības projektos</t>
  </si>
  <si>
    <t>Ministru kabinets</t>
  </si>
  <si>
    <t>Ārlietu ministrija</t>
  </si>
  <si>
    <t>Ekonomikas ministrija</t>
  </si>
  <si>
    <t>67.00.00 Eiropas Kopienas iniciatīvas projektu un pasākumu īstenošana</t>
  </si>
  <si>
    <t>Eiropas izcilākie tūristu galamērķi (EDEN)</t>
  </si>
  <si>
    <t>67.06.00  Eiropas Kopienas iniciatīvas projekti</t>
  </si>
  <si>
    <t>Eiropas Patērētāju informēšanas centra darbība</t>
  </si>
  <si>
    <t>Labklājības ministrija</t>
  </si>
  <si>
    <t>Aizsardzības ministrija</t>
  </si>
  <si>
    <t>73.07.00 NATO investīciju projekti</t>
  </si>
  <si>
    <t>Lielvārdes militārā lidlauka izveide</t>
  </si>
  <si>
    <t>Iekšlietu ministrija</t>
  </si>
  <si>
    <t>Eiropas migrācijas tīkla projektu un pasākumu īstenošana</t>
  </si>
  <si>
    <t>Satiksmes ministrija</t>
  </si>
  <si>
    <t>61.00.00 Kohēzijas fonda (KF) projektu un pasākumu īstenošana</t>
  </si>
  <si>
    <t>Vides aizsardzības un reģionālās attīstības ministrija</t>
  </si>
  <si>
    <t>VASAB ārvalstu palīdzība</t>
  </si>
  <si>
    <t>Veselības ministrija</t>
  </si>
  <si>
    <t>70.06.00 Narkotiku uzraudzības monitoringa fokālā punkta darbības nodrošināšana</t>
  </si>
  <si>
    <t>Narkotiku uzraudzības monitoringa fokālais punkts</t>
  </si>
  <si>
    <t>Konkurētspējas un inovāciju programmas projekts "Eiropas Biznesa atbalsta tīkls"</t>
  </si>
  <si>
    <t>70.06.00 Latvijas pārstāvju ceļa izdevumu kompensācija, dodoties uz Eiropas Savienības Padomes darba grupu sanāksmēm un Padomes sanāksmēm</t>
  </si>
  <si>
    <t xml:space="preserve">Ārvalstu finanšu palīdzība, āfp.atlikumi, āfp.transferti </t>
  </si>
  <si>
    <t xml:space="preserve">Dotācija no vispārējiem ieņēmumiem, dotācijas no vispārējiem ieņ. transferti </t>
  </si>
  <si>
    <t>Ārvalstu finanšu palīdzība, āfp.atlikumi, āfp.transferti</t>
  </si>
  <si>
    <t>73.06.00 Eiropas Komisijas (kopā ar iesaistītajām dalībvalstīm) un tabakas ražotāju nolīgumu ietvaros piešķirtie finanšu līdzekļi</t>
  </si>
  <si>
    <t>Japan Tobacco International piešķirtais finansējums Valsts ieņēmumu dienestam (2008-2022)</t>
  </si>
  <si>
    <t>73.07.00 Eiropas Kopienas finansētie projekti iekšējā tirgus uzlabošanai nodokļu un muitas sistēmā</t>
  </si>
  <si>
    <t>Customs piešķirtais finansējums Valsts ieņēmumu dienestam</t>
  </si>
  <si>
    <t>Fiscalis piešķirtais finansējums Valsts ieņēmumu dienestam</t>
  </si>
  <si>
    <t>67.02.00 Atmaksas valsts pamatbudžetā par Eiropas Kopienas iniciatīvu fondu finansējumu</t>
  </si>
  <si>
    <t>67.06.00 Eiropas Kopienas iniciatīvas projektu un pasākumu īstenošana</t>
  </si>
  <si>
    <t>Dalība Eiropas Savienības Rīcības programmā mūžizglītības jomā 2007.-2013.gadam un citās Eiropas Savienības izglītības programmās</t>
  </si>
  <si>
    <t>73.06.00 Pārējās ārvalstu finanšu palīdzības līdzfinansētie projekti</t>
  </si>
  <si>
    <t>Sabiedrības integrācijas fonds</t>
  </si>
  <si>
    <t>Atbalsts investīciju ieguldījumiem augļu un dārzeņu ražotāju organizācijām</t>
  </si>
  <si>
    <t>70.02.00 Atmaksas valsts pamatbudžetā par citu Eiropas Savienības politiku instrumentu projektu un pasākumu finansējumu (2007–2013)</t>
  </si>
  <si>
    <t>70.06.00 LIFE programmas projekti</t>
  </si>
  <si>
    <t>71.00.00 Eiropas Ekonomikas zonas un Norvēģijas finanšu instrumentu finansēto programmu, projektu un pasākumu īstenošana</t>
  </si>
  <si>
    <t>73.06.00 Ārvalstu finanšu palīdzības finansēto projektu īstenošana labklājības nozarē</t>
  </si>
  <si>
    <t>71.05.00 Tehniskā palīdzība Eiropas Ekonomikas zonas un Norvēģijas finanšu instrumentu apgūšanai</t>
  </si>
  <si>
    <t>Euro</t>
  </si>
  <si>
    <t>70.07.00 Latvijas pārstāvju ceļa izdevumu kompensācija, dodoties uz Eiropas Savienības Padomes darba grupu sanāksmēm un Padomes sanāksmēm</t>
  </si>
  <si>
    <t>70.16.00 Latvijas pārstāvju ceļa izdevumu kompensācija, dodoties uz Eiropas Savienības Padomes darba grupu sanāksmēm un Padomes sanāksmēm</t>
  </si>
  <si>
    <t>71.06.00 Eiropas Ekonomikas zonas un Norvēģijas finanšu instrumentu finansētie projekti</t>
  </si>
  <si>
    <t>70.13.00 Latvijas pārstāvju ceļa izdevumu kompensācija, dodoties uz Eiropas Savienības Padomes darba grupu sanāksmēm un Padomes sanāksmēm</t>
  </si>
  <si>
    <t>64.08.00 Izdevumi Eiropas Lauksaimniecības garantiju fonda (ELGF) projektu un pasākumu īstenošanai (2014-2020)</t>
  </si>
  <si>
    <t>70.09.00 Latvijas pārstāvju ceļa izdevumu kompensācija, dodoties uz Eiropas Savienības Padomes darba grupu sanāksmēm un Padomes sanāksmēm</t>
  </si>
  <si>
    <t>Programmas MEDIA informācijas centrs</t>
  </si>
  <si>
    <t>70.08.00 Latvijas pārstāvju ceļa izdevumu kompensācija, dodoties uz Eiropas Savienības Padomes darba grupu sanāksmēm un Padomes sanāksmēm</t>
  </si>
  <si>
    <t>Latvijas pārstāvju ceļa izdevumu kompensācija, dodoties uz Eiropas Savienības Padomes darba grupu sanāksmēm un Padomes sanāksmēm</t>
  </si>
  <si>
    <t>Saskaņotā darbība atjaunojamo resursu direktīvas ieviešanai</t>
  </si>
  <si>
    <t>Eiropas Savienības programmas Erasmus+ projektu īstenošanas nodrošināšana</t>
  </si>
  <si>
    <t>70.17.00 Eiropas Savienības programmas Erasmus+ projektu īstenošanas nodrošināšana</t>
  </si>
  <si>
    <t>e-Twinning Nacionālā dienesta atbalsts Latvijā</t>
  </si>
  <si>
    <t>Eiropas Komisijas jaunatnes informācijas tīkla EURODESK funkciju nodrošināšana</t>
  </si>
  <si>
    <t>Dalība Eiropas Savienības sadarbības projektos jaunatnes politikas un mūžizglītības jomā</t>
  </si>
  <si>
    <t>Eiropas izglītības programmas pieaugušajiem/EAAL</t>
  </si>
  <si>
    <t>Eiropas Pieaugušo izglītības e-platforma/EPALE</t>
  </si>
  <si>
    <t>Eiropas kvalifikāciju ietvarstruktūra EQF</t>
  </si>
  <si>
    <t>Eiropas Savienības programmas Erasmus+ 2014.-2020.gadam projektu nodrošināšanai</t>
  </si>
  <si>
    <t>63.08.00 Eiropas Sociālā fonda (ESF) projekti (2014-2020)</t>
  </si>
  <si>
    <t>70.12.00 Eiropas Kopienas programmu projektu īstenošana</t>
  </si>
  <si>
    <t>70.15.00 Eiropas Savienības programmas Erasmus+ projektu īstenošanas nodrošināšana</t>
  </si>
  <si>
    <t>Agrovide un klimats</t>
  </si>
  <si>
    <t>Bioloģiskā lauksaimniecība</t>
  </si>
  <si>
    <t>Maksājumi par apgabaliem, kuros ir dabas vai citi specifiski ierobežojumi</t>
  </si>
  <si>
    <t>70.08.00 Izdevumi citu Eiropas Savienības politiku instrumentu projektu un pasākumu īstenošanai</t>
  </si>
  <si>
    <t>Prokuratūra</t>
  </si>
  <si>
    <t>010101 Eiropas transporta, telekomunikāciju un enerģijas infrastruktūras tīkli un Eiropas infrastruktūras savienošanas instruments - kopā</t>
  </si>
  <si>
    <t>010199 Nesadalītais finansējums Eiropas Savienības politiku instrumentu un pārējās ārvalstu finanšu palīdzības līdzfinansēto projektu un pasākumu īstenošanai - kopā</t>
  </si>
  <si>
    <t>69.00.00 Mērķa "Eiropas teritoriālā sadarbība" pārrobežu sadarbības programmu, projektu un pasākumu īstenošana</t>
  </si>
  <si>
    <t>01011201 Eiropas Ekonomikas zonas un Norvēģijas finanšu instrumentu finansētie projekti - kopā</t>
  </si>
  <si>
    <t>70.22.00 Eiropas Atbalsta fonda vistrūcīgākajām personām (2014-2020) pasākumu īstenošana</t>
  </si>
  <si>
    <t>Tehniskā palīdzība Eiropas Atbalsta fonda vistrūcīgākajām personām īstenošanai</t>
  </si>
  <si>
    <t>Eiropas Atbalsta fonds vistrūcīgākajām personām pārtikas un pamata materiālās palīdzības nodrošināšanai</t>
  </si>
  <si>
    <t>69.02.00 Atmaksas valsts pamatbudžetā par mērķa "Eiropas teritoriālā sadarbība" pārrobežu sadarbības programmu, projektu un pasākumu īstenošanu</t>
  </si>
  <si>
    <t>69.06.00 Mērķa "Eiropas teritoriālā sadarbība" pārrobežu sadarbības projekti</t>
  </si>
  <si>
    <t>73.02.00 Atmaksas valsts pamatbudžetā par pārējās ārvalstu finanšu palīdzības līdzfinansētajiem projektiem</t>
  </si>
  <si>
    <t>Finansējums stipendiju nodrošināšanai ārzemniekiem studijām, pētniecībai un dalībai starptautiskajās vasaras skolās Latvijā</t>
  </si>
  <si>
    <t>Dalības Eiropas Savienības Rīcības programmā mūžizglītības jomā 2007.-2013.gadam un citās Eiropas Savienības izglītības programmās administrēšana</t>
  </si>
  <si>
    <t>Ieguldījumi materiālajos aktīvos</t>
  </si>
  <si>
    <t>Lauku saimniecību un uzņēmējdarbības attīstība</t>
  </si>
  <si>
    <t>Kompensācijas maksājums par NATURA2000 mežu teritorijām</t>
  </si>
  <si>
    <t>65.20.00 Tehniskā palīdzība Eiropas Lauksaimniecības fonda lauku attīstībai (ELFLA) apgūšanai (2014-2020)</t>
  </si>
  <si>
    <t>66.00.00 Eiropas Zivsaimniecības fonda (EZF) un Eiropas Jūrlietu un zivsaimniecības fonda (EJZF) projektu un pasākumu īstenošana</t>
  </si>
  <si>
    <t>66.08.00 Maksājumu iestādes izdevumi Eiropas Jūrlietu un zivsaimniecības fonda (EJZF) projektu un pasākumu īstenošanai (2014-2020)</t>
  </si>
  <si>
    <t>Datu vākšana</t>
  </si>
  <si>
    <t>Akvakultūra, kas nodrošina vides pakalpojumus</t>
  </si>
  <si>
    <t>Uzglabāšanas atbalsts</t>
  </si>
  <si>
    <t>Ražošanas un tirdzniecības plāni</t>
  </si>
  <si>
    <t>66.20.00 Tehniskā palīdzība Eiropas Jūrlietu un zivsaimniecības fonda (EJZF) apgūšanai (2014-2020)</t>
  </si>
  <si>
    <t>66.21.00 Atmaksas valsts pamatbudžetā par Eiropas Jūrlietu un zivsaimniecības fonda (EJZF) finansējumu (2014-2020)</t>
  </si>
  <si>
    <t>69.08.00 Pārrobežu sadarbības programmu darbības nodrošināšana, projekti un pasākumi (2014-2020)</t>
  </si>
  <si>
    <t>t.sk. atmaksa valsts pamatbudžetā par ES fondu finansējumu</t>
  </si>
  <si>
    <t xml:space="preserve">01011201 - Eiropas Ekonomikas zonas un Norvēģijas finanšu instrumentu finansētie projekti </t>
  </si>
  <si>
    <t>010108 Eiropas Kopienas iniciatīvas - kopā</t>
  </si>
  <si>
    <t>010102 Kohēzijas fonds (KF) - kopā</t>
  </si>
  <si>
    <t>010105 Eiropas Lauksaimniecības garantiju fonds (ELGF) - kopā</t>
  </si>
  <si>
    <t>010106 Eiropas Lauksaimniecības fonds lauku attīstībai (ELFLA) - kopā</t>
  </si>
  <si>
    <t xml:space="preserve">010107 Eiropas Zivsaimniecības fonds (EZF) un Eiropas Jūrlietu un zivsaimniecības fonds (EJZF) - kopā </t>
  </si>
  <si>
    <t>010110 3.mērķis "Eiropas teritoriālā sadarbība" - kopā</t>
  </si>
  <si>
    <t xml:space="preserve">01011201 Eiropas Ekonomikas zonas un Norvēģijas finanšu instrumentu finansētie projekti </t>
  </si>
  <si>
    <t>010110 3.mērķis "Eiropas teritoriāla sadarbība" - kopā</t>
  </si>
  <si>
    <t>010112 Ārvalstu finanšu palīdzības līdzfinansētie projekti -kopā</t>
  </si>
  <si>
    <t>010104 Eiropas Sociālais fonds (ESF) - kopā</t>
  </si>
  <si>
    <t>010110 3.mērķis „Eiropas teritoriālā sadarbība” - kopā</t>
  </si>
  <si>
    <t>61.20.00 Tehniskā palīdzība Kohēzijas fonda (KF) apgūšanai (2014-2020)</t>
  </si>
  <si>
    <t>62.20.00 Tehniskā palīdzība Eiropas Reģionālās attīstības fonda (ERAF) apgūšanai (2014-2020)</t>
  </si>
  <si>
    <t>62.07.00 Eiropas Reģionālās attīstības fonda (ERAF) projekti (2014-2020)</t>
  </si>
  <si>
    <t>62.08.00 Eiropas Reģionālās attīstības fonda (ERAF) avansa maksājumi un atmaksas finansējuma saņēmējiem (2014-2020)</t>
  </si>
  <si>
    <t>63.20.00 Tehniskā palīdzība Eiropas Sociālā fonda (ESF) apgūšanai (2014-2020)</t>
  </si>
  <si>
    <t>63.07.00 Eiropas Sociālā fonda (ESF) avansa maksājumi un atmaksas finansējuma saņēmējiem (2014-2020)</t>
  </si>
  <si>
    <t>63.07.00 Eiropas Sociālā fonda (ESF) projektu un pasākumu īstenošana (2014-2020)</t>
  </si>
  <si>
    <t>Statistiskās informācijas sagatavošana jauno Eiropas Savienības iniciatīvu veidošanai</t>
  </si>
  <si>
    <t>69.06.00 3.mērķa "Eiropas teritoriālā sadarbība" projektu īstenošana</t>
  </si>
  <si>
    <t>70.06.00 Eiropas migrācijas tīkla projektu un pasākumu īstenošana</t>
  </si>
  <si>
    <t>70.18.00 Iekšējās drošības un Patvēruma, migrācijas un integrācijas fondu projektu un pasākumu īstenošana (2014-2020)</t>
  </si>
  <si>
    <t>Iekšējās drošības un Patvēruma, migrācijas un integrācijas fondu projektu un pasākumu īstenošana (2014-2020)</t>
  </si>
  <si>
    <t>70.21.00 Atmaksas valsts pamatbudžetā par Iekšējās drošības un Patvēruma, migrācijas un integrācijas fondu finansējumu (2014-2020)</t>
  </si>
  <si>
    <t>Atmaksas valsts pamatbudžetā par Iekšējās drošības un Patvēruma, migrācijas un integrācijas fondu finansējumu</t>
  </si>
  <si>
    <t>Gaisa komandvadības un kontroles sistēmas programmnodrošinājuma elementa ieviešana (ASBE)</t>
  </si>
  <si>
    <t>60.00.00 Eiropas transporta, telekomunikāciju un enerģijas infrastruktūras tīklu un Eiropas infrastruktūras savienošanas instrumenta (CEF) līdzfinansēto projektu un pasākumu īstenošana</t>
  </si>
  <si>
    <t>61.10.00 Kohēzijas fonda (KF) finansētie ierobežotās atlases VAS "Latvijas Valsts ceļi" realizētie projekti (2014-2020)</t>
  </si>
  <si>
    <t>62.11.00 Eiropas Reģionālās attīstības fonda (ERAF) finansētie ierobežotās atlases VAS "Latvijas Valsts ceļi" realizētie projekti (2014 - 2020)</t>
  </si>
  <si>
    <t>62.12.00 Eiropas Reģionālās attīstības fonda (ERAF) finansētie elektrotransportlīdzekļu (ETL) infrastruktūras projekti (2014-2020)</t>
  </si>
  <si>
    <t>63.07.00 Eiropas Sociālā fonda (ESF) projekti (2014-2020)</t>
  </si>
  <si>
    <t>Ārkārtas atbalsts piena ražotājiem</t>
  </si>
  <si>
    <t>Pamatpakalpojumi un ciematu atjaunošana lauku apvidos</t>
  </si>
  <si>
    <t>Ieguldījumi meža platību paplašināšanā un mežu dzīvotspējas uzlabošanā</t>
  </si>
  <si>
    <t>Ražotāju grupu un organizāciju izveide</t>
  </si>
  <si>
    <t>Atbalsts LEADER vietējai attīstībai (SVVA - sabiedrības virzīta vietējā attīstība)</t>
  </si>
  <si>
    <t>Priekšlaicīga pensionēšanās (pārejošas saistības)</t>
  </si>
  <si>
    <t>65.21.00 Atmaksas valsts pamatbudžetā par Eiropas Lauksaimniecības fonda lauku attīstībai (ELFLA) finansējumu (2014-2020)</t>
  </si>
  <si>
    <t>Kontrole un izpilde</t>
  </si>
  <si>
    <t>Inovācijas, veselība un drošība, pievienotā vērtība, produktu kvalitāte un nevēlamu nozveju izmantošana</t>
  </si>
  <si>
    <t>Zvejas ostas, izkraušanas vietas un patvēruma vietas</t>
  </si>
  <si>
    <t>Produktīvi ieguldījumi akvakultūrā</t>
  </si>
  <si>
    <t>Sabiedrības virzītas vietējās attīstības stratēģiju īstenošana</t>
  </si>
  <si>
    <t>Zvejas un akvakultūras produktu apstrāde</t>
  </si>
  <si>
    <t>69.06.00 Izdevumi 3.mērķa "Eiropas teritoriālā sadarbība" pārrobežu sadarbības programmu, projektu un pasākumu īstenošanai</t>
  </si>
  <si>
    <t>69.00.00 Mērķa “Eiropas teritoriālā sadarbība” pārrobežu sadarbības programmu, projektu un pasākumu īstenošana</t>
  </si>
  <si>
    <t>69.21.00 Atmaksas valsts pamatbudžetā par Pārrobežu sadarbības programmu finansējumu (2014-2020)</t>
  </si>
  <si>
    <t>70.06.00 Izdevumi citu Eiropas Savienības politiku instrumentu projektu un pasākumu īstenošanai</t>
  </si>
  <si>
    <t>Dzīvnieku infekcijas slimību profilakses un apkarošanas, mikroorganismu rezistences uzraudzības, kā arī pārtikas produktu nekaitīguma un kvalitātes nodrošināšanas pasākumi</t>
  </si>
  <si>
    <t>70.10.00 Citu ES politiku instrumentu projektu un pasākumu īstenošana (2014-2020)</t>
  </si>
  <si>
    <t>Degradēto purvu atbildīga apsaimniekošana un ilgtspējīga izmantošana Latvijā</t>
  </si>
  <si>
    <t>Kapacitātes palielināšana LIFE Latvijā</t>
  </si>
  <si>
    <t>Baltijas valstu rūpniecības uzņēmumu pilotaktivitātes bīstamo vielu aizvietošanā un resursefektivitātē (FitforREACH)</t>
  </si>
  <si>
    <t>Iekšējās drošības fonda un Patvēruma, migrācijas un integrācijas fonda tehniskās palīdzības finansējums</t>
  </si>
  <si>
    <t>Patvēruma, migrācijas un integrācijas fonda finansējums integrācijas jomā</t>
  </si>
  <si>
    <t>Pārresoru koordinācijas centrs</t>
  </si>
  <si>
    <t>Elastīga bērnu uzraudzības pakalpojuma nodrošināšana darbiniekiem, kas strādā nestandarta darba laiku</t>
  </si>
  <si>
    <t>62.08.00 Eiropas Reģionālās attīstības fonda (ERAF) projekti (2014-2020)</t>
  </si>
  <si>
    <t>73.08.00 Valsts ieņēmumu dienesta īstenotie projekti finansiālo interešu aizsardzības jomā</t>
  </si>
  <si>
    <t>Valsts robežsardzes dalības FRONTEX Aģentūras organizētajās starptautiskajās operācijās nodrošināšana</t>
  </si>
  <si>
    <t>70.19.00 Eiropas Savienības pētniecības un inovācijas programmas "Apvārsnis 2020" projektu un pasākumu īstenošana</t>
  </si>
  <si>
    <t>Eiropas Savienības pētniecības un inovācijas programmas "Apvārsnis 2020" projektu un pasākumu īstenošana</t>
  </si>
  <si>
    <t>70.08.00 Citu Eiropas Savienības politiku instrumentu projektu un pasākumu īstenošana labklājības nozarē</t>
  </si>
  <si>
    <t>73.07.00 Pārējās ārvalstu finanšu palīdzības līdzfinansētie projekti (2014-2020)</t>
  </si>
  <si>
    <t>69.21.00 Atmaksas valsts pamatbudžetā par mērķa “Eiropas teritoriālā sadarbība” pārrobežu sadarbības programmu, projektu un pasākumu īstenošanu (2014 – 2020)</t>
  </si>
  <si>
    <t>Erasmus+ Nacionālo aģentūru tīklošanās cilvēktiesību izglītības aktualizēšanai jaunatnes jomā</t>
  </si>
  <si>
    <t>Eiropas Komisijas tīkls EUROPASS</t>
  </si>
  <si>
    <t>Latviešu valodas apguve, lai sekmētu trešo valstu pilsoņu iekļaušanos darba tirgū</t>
  </si>
  <si>
    <t>0101120300  Citi ārvalstu finanšu palīdzības līdzfinansētie projekti</t>
  </si>
  <si>
    <t>73.00.00 Pārējās ārvalstu finanšu palīdzības finansētie projekti</t>
  </si>
  <si>
    <t>73.06.00 Dalība Ziemeļu Ministru padomes Nordplus ietvarprogrammā</t>
  </si>
  <si>
    <t>Infrastruktūras nodrošināšana sabiedroto uzņemšanai</t>
  </si>
  <si>
    <t>NATO Kaujas grupas klātbūtnes nodrošināšana</t>
  </si>
  <si>
    <t>Skolu apgādes programma ar augļiem, dārzeņiem un pienu</t>
  </si>
  <si>
    <t>Zināšanu pārnese un informācijas pasākumi</t>
  </si>
  <si>
    <t>Konsultāciju pakalpojumi, saimniecību pārvaldības un lauku saimniecību atbalsta pakalpojumi</t>
  </si>
  <si>
    <t>Dabas katastrofās un katastrofālos notikumos cietušā lauksaimniecības ražošanas potenciāla atjaunošana un piemērotu profilaktisko pasākumu ieviešana</t>
  </si>
  <si>
    <t>Ražas, dzīvnieku un augu apdrošināšanas prēmijai</t>
  </si>
  <si>
    <t>65.09.00 Citu institūciju izdevumi Eiropas Lauksaimniecības fonda lauku attīstībai (ELFLA) projektu un pasākumu īstenošanai (2014-2020)</t>
  </si>
  <si>
    <t>Atbalsts saglabāšanas pasākumu izstrādei un īstenošanai</t>
  </si>
  <si>
    <t>Akvakultūras saimniecībām paredzēti pārvaldības, aizvietošanas un konsultāciju pakalpojumi</t>
  </si>
  <si>
    <t>Tirdzniecības pasākumi</t>
  </si>
  <si>
    <t>Inovācijas</t>
  </si>
  <si>
    <t>Ceturtā saskaņotā darbība ēku energoefektivitātes direktīvas 2010/31/ES ieviešanai (Inteliģenta enerģija Eiropai)</t>
  </si>
  <si>
    <t>Saskaņotās darbības energoefektivitātes direktīvas ieviešanai (programma HORIZON 2020)</t>
  </si>
  <si>
    <t>62.07.00 Eiropas Reģionālās attīstības fonda (ERAF) īstenotie projekti labklājības nozarē (2014-2020)</t>
  </si>
  <si>
    <t>69.06.00 Mērķa "Eiropas teritoriālā sadarbība" pārrobežu sadarbības programmu, projektu un pasākumu īstenošana (2014-2020)</t>
  </si>
  <si>
    <t>69.21.00 Atmaksas valsts pamatbudžetā par mērķa “Eiropas teritoriālā sadarbība” finansējumu (2014-2020)</t>
  </si>
  <si>
    <t>61.07.00 Kohēzijas fonda (KF) avansa maksājumi un atmaksas finansējuma saņēmējiem (2014-2020)</t>
  </si>
  <si>
    <t>Soli tuvāk: Kopienas vienotā atbilde uz vardarbības pret sievietēm gadījumiem</t>
  </si>
  <si>
    <t>62.09.00 Eiropas Reģionālās attīstības fonda (ERAF) finansētie ierobežoto konkursu projekti (2014-2020)</t>
  </si>
  <si>
    <t>Izpratnes veidošanas kampaņa par nulles toleranci attiecībā uz vardarbību pret sievietēm "Vardarbībai patīk klusums"</t>
  </si>
  <si>
    <t>62.07.00 Eiropas Reģionālās attīstības fonda (ERAF) projektu un pasākumu īstenošana (2014-2020)</t>
  </si>
  <si>
    <t>Taisnīguma atjaunošanas prakses darbā ar cietušajiem bērniem ieviešana</t>
  </si>
  <si>
    <t>Mobilās starpinstitūciju komandas, lai atklātu un novērstu vardarbīga radikālisma eskalāciju. Apmācību instrumenti</t>
  </si>
  <si>
    <t>70.08.00 Tehniskā palīdzība Iekšējās drošības fondam un Patvēruma, migrācijas un integrācijas fondam (2016-2022)</t>
  </si>
  <si>
    <t>70.21.00 Atmaksas valsts pamatbudžetā par Eiropas Savienības politiku instrumentu finansējumu (2014-2020)</t>
  </si>
  <si>
    <t>73.02.00 Atmaksas valsts pamatbudžetā par pārējiem ārvalstu finanšu palīdzības līdzfinansētiem projektiem</t>
  </si>
  <si>
    <t>61.08.00 Kohēzijas fonda (KF) projekti (2014-2020)</t>
  </si>
  <si>
    <t>66.06.00 Eiropas Zivsaimniecības fonda (EZF) un Eiropas Jūrlietu un zivsaimniecības fonda (EJZF) projektu un pasākumu īstenošana (2014-2020)</t>
  </si>
  <si>
    <t>69.07.00 Pārrobežu sadarbības programmu projektu un pasākumu īstenošana (2014-2020)</t>
  </si>
  <si>
    <t>Vietējo pašvaldību pielāgošanās klimata pārmaiņu integrācijai (LIFE LOCAL ADAPT)</t>
  </si>
  <si>
    <t>Mazā ērgļa aizsardzības nodrošināšana Latvijā (LIFE AQPOM)</t>
  </si>
  <si>
    <t>Degradēto purvu atjaunošana CO2 emisiju samazināšanai Austrumbaltijas reģionā (LIFE Peat Restore)</t>
  </si>
  <si>
    <t>Piekrastes biotopu aizsardzība dabas parkā "Piejūra" (NATURA 2000 site)</t>
  </si>
  <si>
    <t>Radīt iespējas iedzīvotājiem pārveidot Eiropas publisko pārvaldi "Eiropas Publisko pakalpojumu vides izpēte un pilnveide" (CITADEL)</t>
  </si>
  <si>
    <t>69.07.00 Mērķa "Eiropas teritoriālā sadarbība" pārrobežu sadarbības projekti (2014-2020)</t>
  </si>
  <si>
    <t>70.23.00 Izdevumi citu Eiropas Savienības politiku instrumentu projektu un pasākumu īstenošanai</t>
  </si>
  <si>
    <t>Eiropas Komisijas programma "Tiesiskums"</t>
  </si>
  <si>
    <t>Eiropas komisijas Civilās aizsardzības mehānisma finanšu instruments</t>
  </si>
  <si>
    <t>Liepājas Mūzikas, mākslas un dizaina vidusskolas projekts "Fluchtlige-gestern un heute"</t>
  </si>
  <si>
    <t>LNB projekts "Mediju prakse apgaismības laikmetā"</t>
  </si>
  <si>
    <t>Valsts kontrole</t>
  </si>
  <si>
    <t>010104 Eiropas Sociālais fonds (ESF)</t>
  </si>
  <si>
    <t>69.07.00 Mērķa "Eiropas teritoriālā sadarbība" pārrobežu sadarbības programmu, projektu un pasākumu īstenošana (2014-2020)</t>
  </si>
  <si>
    <t>69.21.00 Atmaksas valsts pamatbudžetā par mērķa “Eiropas Teritoriālā sadarbība” finansējumu (2014-2020)</t>
  </si>
  <si>
    <t>63.07.00 Eiropas Sociālā fonda (ESF) projektu īstenošana (2014-2020)</t>
  </si>
  <si>
    <t>010105 Eiropas Lauksaimniecības garantiju fonda (ELGF) projektu un pasākumu īstenošana - kopā</t>
  </si>
  <si>
    <t>62.06.00 Eiropas Reģionālās attīstības fonda (ERAF) projekti (2014-2020)</t>
  </si>
  <si>
    <t>70.09.00 Eiropas Savienības programmas Erasmus+ projektu īstenošanas nodrošināšana</t>
  </si>
  <si>
    <t>Latvijas romu platforma III: sadarbības un līdzdalības veicināšana</t>
  </si>
  <si>
    <t>Liepājas Mūzikas, mākslas un dizaina vidusskolas projekts "Mācies, dari, audz!"</t>
  </si>
  <si>
    <t>PIKC RDMV "World in front of the camera - roaring, emotional, delightful" (Pasaule kameru priekšā)</t>
  </si>
  <si>
    <t>PIKC Nacionālās Mākslu vidusskolas projekts "Mācību satura un valodas integrētā mācīšanās praksē: Florences izpēte"</t>
  </si>
  <si>
    <t>J.Ivanova Rēzeknes Mūzikas vidusskolas projekts "Starptautiskā pieredze džeza mūzikas izglītības attīstībā"</t>
  </si>
  <si>
    <t>PIKC Ventspils Mūzikas vidusskolas projekts "VMV audzēkņu mācību prakse Ziemeļvalstu Jauniešu orķestrī"</t>
  </si>
  <si>
    <t>Rēzeknes Mākslas un dizaina vidusskolas projekts "Inovācijas mākslas un dizaina izglītībā – pamats radošās industrijas darba tirgum"</t>
  </si>
  <si>
    <t>Novatorisku kultūras mantojuma pakalpojumu pārprojektēšana un kopražošana, izmantojot bibliotēkas (Re-designing and co-creating innovative cultural heritage services through libraries)</t>
  </si>
  <si>
    <t>62.07.00 Eiropas Reģionālās attīstības fonda (ERAF) projektu īstenošana (2014-2020)</t>
  </si>
  <si>
    <t>70.02.00 Atmaksas valsts pamatbudžetā par LIFE programmas projekta finansējumu (2007-2013)</t>
  </si>
  <si>
    <t>Īpaši aizsargājamu putnu sugu aizsardzības statusa uzlabošana Natura 2000 teritorijā "Ādaži"</t>
  </si>
  <si>
    <t>73.02.00 Atmaksas valsts pamatbudžetā par citu ārvalstu finanšu palīdzības līdzfinansēto projektu finansējumu</t>
  </si>
  <si>
    <t>Piektā saskaņotā darbība ēku energoefektivitātes direktīvas 2010/31/ES ieviešanai (Inteliģenta enerģija Eiropai)</t>
  </si>
  <si>
    <t>Atbalsta programmai, finanšu instrumentam vai fondam - kopā 2019.gadā</t>
  </si>
  <si>
    <t>Tehniskā palīdzība Iekšējās drošības fonda un Patvēruma, migrācijas un integrācijas fonda revīzijas iestādes funkciju īstenošanai</t>
  </si>
  <si>
    <t>71.06.00 Eiropas Ekonomikas zonas finanšu instrumenta un Norvēģijas valdības divpusējā finanšu instrumenta finansējums projektu īstenotājiem</t>
  </si>
  <si>
    <t>Paneiropas muitas praktiķu tīkls (PEN-CP)</t>
  </si>
  <si>
    <t>IT sadarbības III ekspertu grupa</t>
  </si>
  <si>
    <t>Robežu pārvaldības Centrālāzijā 9.posms (BOMCA 9)</t>
  </si>
  <si>
    <t>67.13.00 Eiropas Savienības robežu pārvaldības programmas Centrālāzijā projektu un pasākumu īstenošana</t>
  </si>
  <si>
    <t>67.14.00 FRONTEX Aģentūras starptautisko operāciju nodrošināšana</t>
  </si>
  <si>
    <t>Iekšējās drošības fonds - kopienas darbība</t>
  </si>
  <si>
    <t>Pieredzes apmaiņa IT un skaņu ierakstu ekspertīžu jomā, apmeklējot Islandes un Somijas kriminālistikas institūcijas</t>
  </si>
  <si>
    <t>73.06.00 Dalība Ziemeļu Ministru padomes Ziemeļvalstu un Baltijas valstu mobilitātes programmā</t>
  </si>
  <si>
    <t>73.08.00 Baltijas jūras valstu padomes Projektu atbalsta fonda īstenošana</t>
  </si>
  <si>
    <t>Bruģējot ceļu saskaņotam darbības ietvaram Baltijas jūras reģionā</t>
  </si>
  <si>
    <t>73.09.00 Amerikas Savienoto Valstu Valdības finansētie projekti</t>
  </si>
  <si>
    <t>Valsts ugunsdzēsības un glābšanas dienesta Alūksnes daļas ēkas atjaunošana</t>
  </si>
  <si>
    <t>010105 Eiropas Lauksaimniecības garantiju fonds (ELGF)</t>
  </si>
  <si>
    <t>64.00.00 Eiropas Lauksaimniecības garantiju fonda (ELGF) projektu un pasākumu īstenošana</t>
  </si>
  <si>
    <t>64.08.00 Eiropas Lauksaimniecības garantiju fonda (ELGF) maksājumi (2014-2020)</t>
  </si>
  <si>
    <t>010106 Eiropas Lauksaimniecības fonds lauku attīstībai (ELFLA)</t>
  </si>
  <si>
    <t>65.09.00 Eiropas Lauksaimniecības fonda lauku attīstībai (ELFLA) maksājumi (2014-2020)</t>
  </si>
  <si>
    <t>Maksājumi apgabaliem, kuros ir dabas vai citi specifiski ierobežojumi</t>
  </si>
  <si>
    <t>Latvijas izglītības un prasmju stratēģijas attīstība/OECD</t>
  </si>
  <si>
    <t>Globālās izglītības tīkls Eiropā/GENE</t>
  </si>
  <si>
    <t>Eiropas Kopienas programmu projektu īstenošanas nodrošināšana</t>
  </si>
  <si>
    <t>Eiropas Solidaritātes korpusa projektu īstenošanas nodrošināšana</t>
  </si>
  <si>
    <t>0101120100 Eiropas Ekonomikas zonas un Norvēģijas finanšu instrumentu finansētie projekti</t>
  </si>
  <si>
    <t>71.06.00 Eiropas Ekonomikas zonas un Norvēģijas finanšu instrumentu finansētās programmas īstenošana</t>
  </si>
  <si>
    <t>Dalība Ziemeļu Ministru padomes Nordplus ietvarprogrammā</t>
  </si>
  <si>
    <t>62.08.00 Izdevumi Eiropas Reģionālās attīstības fonda (ERAF) projektu un pasākumu īstenošanai (2014-2020)</t>
  </si>
  <si>
    <t xml:space="preserve">65.08.00 Maksājumu iestādes izdevumi Eiropas Lauksaimniecības fonda lauku attīstībai (ELFLA) projektu un pasākumu īstenošanai </t>
  </si>
  <si>
    <t>Sadarbība</t>
  </si>
  <si>
    <t>66.09.00 Citu institūciju izdevumi Eiropas Jūrlietu un zivsaimniecības fonda (EJZF) projektu un pasākumu īstenošanai (2014-2020)</t>
  </si>
  <si>
    <t xml:space="preserve">69.02.00 Atmaksas valsts pamatbudžetā par 3.mērķa "Eiropas teritoriālā sadarbība" pārrobežu sadarbības programmu, projektu un pasākumu </t>
  </si>
  <si>
    <t>Solidaritātes fonda atbalsts plūdu seku novēršanai</t>
  </si>
  <si>
    <t>Lauksaimniecības, lauku un zivsaimniecības saimnieciskās darbības veicēju aizdevumu programma</t>
  </si>
  <si>
    <t>60.07.00 Eiropas transporta infrastruktūras projekti (Rail Baltica)</t>
  </si>
  <si>
    <t>(CEF 1) Eiropas standarta platuma 1435 mm dzelzceļa līnijas izbūve Rail Baltica koridorā caur Igauniju, Latviju un Lietuvu</t>
  </si>
  <si>
    <t>(CEF 2) Eiropas standarta platuma 1435 mm dzelzceļa līnijas izbūve Rail Baltica koridorā caur Igauniju, Latviju un Lietuvu</t>
  </si>
  <si>
    <t>(CEF 3) Eiropas standarta platuma 1435 mm dzelzceļa līnijas izbūve Rail Baltica koridorā caur Igauniju, Latviju un Lietuvu</t>
  </si>
  <si>
    <t>60.20.00 Tehniskā palīdzība Eiropas transporta, telekomunikāciju un enerģijas infrastruktūras tīklu un Eiropas infrastruktūras savienošanas instrumenta (CEF) apgūšanai</t>
  </si>
  <si>
    <t>Tehniskā palīdzība, lai veicinātu Latvijas dalību TEN-T pamattīkla koridorā 2017.-2020.gadā</t>
  </si>
  <si>
    <t>Tehniskā palīdzība Satiksmes ministrijai CEF projektu sagatavošanai un ieviešanai</t>
  </si>
  <si>
    <t>Ziemeļjūras - Baltijas jūras dzelzceļa kravu pārvadājumu koridora attīstība</t>
  </si>
  <si>
    <t>62.13.00 Eiropas Reģionālās attīstības fonda (ERAF) finansētie ierobežotās atlases publiskās pārvaldes projekti (2014 - 2020)</t>
  </si>
  <si>
    <t xml:space="preserve">63.00.00 Eiropas Sociālā fonda (ESF) projektu un pasākumu </t>
  </si>
  <si>
    <t>69.21.00 Atmaksas valsts pamatbudžetā par 3.mērķa “Eiropas teritoriālā sadarbība” finansējumu</t>
  </si>
  <si>
    <t>70.07.00 Citu Eiropas Savienības politiku instrumentu projekti</t>
  </si>
  <si>
    <t>010300 Pārējās valsts budžeta investīcijas - kopā</t>
  </si>
  <si>
    <t>41.00.00 Maksājumu nodrošināšana citām valsts iestādēm un personām</t>
  </si>
  <si>
    <t>41.13.00 Finansējums VAS "Valsts nekustamie īpašumi" īstenojamiem projektiem un pasākumiem</t>
  </si>
  <si>
    <t>Dotācija VAS "Valsts nekustamie īpašumi" Jaunā Rīgas teātra ēkas rekonstrukcijai</t>
  </si>
  <si>
    <t>22.00.00 Nacionālie bruņotie spēki</t>
  </si>
  <si>
    <t>Nacionālo bruņoto spēku ilgtermiņa līgumi</t>
  </si>
  <si>
    <t>33.00.00 Aizsardzības īpašumu pārvaldīšana</t>
  </si>
  <si>
    <t>04.00.00 Elektroniskie sakari</t>
  </si>
  <si>
    <t>04.01.2000 Ārkārtas situāciju valsts elektronisko sakaru tīkla darbības nodrošināšana</t>
  </si>
  <si>
    <t>Ārkārtas situāciju valsts elektronisko sakaru tīkla izveide un uzturēšana</t>
  </si>
  <si>
    <t>63.07.00 Eiropas Sociālā fonda (ESF) īstenotie projekti labklājības nozarē (2014-2020))</t>
  </si>
  <si>
    <t>0101050 - Eiropas Lauksaimniecības garantiju fonds (ELGF) - kopā</t>
  </si>
  <si>
    <t>64.07.00 Eiropas Lauksaimniecības garantiju fonda (ELGF) projektu un pasākumu īstenošana labklājības nozarē (2014-2020)</t>
  </si>
  <si>
    <t>Vienotais platību maksājums un papildus valsts tiešie maksājumi VSAC "Latgale"</t>
  </si>
  <si>
    <t>Vienotais platību maksājums un papildus valsts tiešie maksājumi VSAC "Zemgale"</t>
  </si>
  <si>
    <t>LatEESSI</t>
  </si>
  <si>
    <t>Ceļa un viesnīcas izdevumu segšana, dodoties uz Eiropas Padomes darba grupām</t>
  </si>
  <si>
    <t>Valsts tiesu ekspertīžu biroja kapacitātes celšana dokumentu izpētes jomā</t>
  </si>
  <si>
    <t>Atkarīgo centra darbinieku mobilitātes darba metožu pilnveidei</t>
  </si>
  <si>
    <t>GDPR (Vispārīgās datu aizsardzības regulas) nodrošināšana ar mākoņplatformas pakalpojuma izveidošanu mikrouzņēmumiem</t>
  </si>
  <si>
    <t>Virzība uz Eiropas mēroga sejas atpazīšanas datu apmaiņu</t>
  </si>
  <si>
    <t>Mūsdienīgu ieslodzījuma vietu apsardzes un uzraudzības daļu darba organizācija</t>
  </si>
  <si>
    <t>E-pierādījumu dzīves cikls</t>
  </si>
  <si>
    <t>Tiesas un tiesneša darba organizācija instances tiesā</t>
  </si>
  <si>
    <t xml:space="preserve">010105- Eiropas Lauksaimniecības garantiju fonds (ELGF) - kopā </t>
  </si>
  <si>
    <t>010106 Eiropas Lauksaimniecības fonds lauku attīstībai (ELFLA) - kopā</t>
  </si>
  <si>
    <t>65.08.00 Eiropas Lauksaimniecības fonda lauku attīstībai (ELFLA) projektu un pasākumu īstenošana (2014-2020)</t>
  </si>
  <si>
    <t>Apakšpasākums "Bioloģiskās daudzveidības uzturēšana zālājos"</t>
  </si>
  <si>
    <t>Zvejas kontroles aprīkojuma un inspektoru kvalifikācijas pilnveidošana</t>
  </si>
  <si>
    <t>Zināšanu uzlabošana jūras vides stāvokļa jomā</t>
  </si>
  <si>
    <t>Zvejas kontroles personāla apmācība un aprīkojuma iegāde</t>
  </si>
  <si>
    <t>Latvijas eIDAS CEF projekts</t>
  </si>
  <si>
    <t>Zālāju atjaunošana un to dažādas izmantošanas veicināšana (GrassLIFE)</t>
  </si>
  <si>
    <t>Klimata atbildīga lauksaimniecība Latvijā (CRAFT)</t>
  </si>
  <si>
    <t>01011201 Eiropas Ekonomikas zonas un Norvēģijas finanšu instrumentu finansētie projekti</t>
  </si>
  <si>
    <t>71.06.00 Norvēģijas finanšu instrumenta finansētās programmas “Klimata pārmaiņu mazināšana, pielāgošanas tām un vide (LV- CLIMATE)” īstenošana</t>
  </si>
  <si>
    <t>71.08.00 Eiropas Ekonomikas zonas finanšu instrumenta finansētās programmas “Vietējā attīstība, nabadzības mazināšana un kultūras sadarbība (LV- LOCALDEV)” īstenošana</t>
  </si>
  <si>
    <t>Jūras telpiskā plānošana (Pan BalticSCOPE)</t>
  </si>
  <si>
    <t>62.08.00 Eiropas Reģionālās attīstības fonda (ERAF) projektu veselības jomā īstenošana (2014-2020)</t>
  </si>
  <si>
    <t>70.07.00. Citu Eiropas Kopienas projektu īstenošana</t>
  </si>
  <si>
    <t>70.09.00 Citu Eiropas Savienības politiku instrumentu projektu un pasākumu īstenošana veselības nozarē</t>
  </si>
  <si>
    <t>Projekta LatEESSI aktivitātes īstenošana</t>
  </si>
  <si>
    <t>Maksas pakalpojumi un citi pašu ieņ., maksas pak. atlikumi, citu budžetu transferti</t>
  </si>
  <si>
    <r>
      <t>69.07.00</t>
    </r>
    <r>
      <rPr>
        <b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</rPr>
      <t>3. mērķa "Eiropas teritoriālā sadarbība" VAS "Latvijas valsts ceļi" realizētie projekti</t>
    </r>
  </si>
  <si>
    <t>ES programmu "Radošā Eiropa" un "Eiropa pilsoņiem" informācijas centri</t>
  </si>
  <si>
    <t>Projekts "Inovatīvais pasniedzēju apmācības kurss" (Trainer Educator Training Course)</t>
  </si>
  <si>
    <t>Projekts "Izturība pilnveido, nostiprina un paplašina skolotāju kompetenci pieaugušo izglītības jomā" (Strenght Empowers Teachers' Competence in Adult Education)</t>
  </si>
  <si>
    <t>Konsulāro amatpersonu reģionālo apmācību nodrošināšana par ES vienoto vīzu izsniegšanas politiku atbilstoši Eiropas Robežu kodeksa un Vīzu kodeksa prasībām</t>
  </si>
  <si>
    <t>Eiropas Savienības programmas "Apvārsnis 2020" projekta "GN4" īstenošana</t>
  </si>
  <si>
    <t>Eiropas Savienības programmas Erasmus+ 2014.-2020. gadam valsts aģentūras darbības nodrošināšanai</t>
  </si>
  <si>
    <t>Eiropas Savienības programmas Erasmus+ 2014.-2020. gadam administratīvo funkciju nodrošināšanai</t>
  </si>
  <si>
    <t>Eiropas Savienības programmas Erasmus+ 2014.-2020. gadam projektu nodrošināšanai</t>
  </si>
  <si>
    <t>Eiropas Savienības  programmas Erasmus+ 2014.-2020. gadam Jaunatnes starptautisko programmu aģentūras projektu nodrošināšanai</t>
  </si>
  <si>
    <t>SIC Latvia "Net-Safe" II</t>
  </si>
  <si>
    <t>PIKC Rīgas Dizaina un mākslas vidusskolas projekts ''Profesionālo prasmju pilnveidošana dažādās izglītības programmās''</t>
  </si>
  <si>
    <t>PIKC Nacionālās Mākslu vidusskolas profesionālās izglītības sektora projekts "MusicXchain"</t>
  </si>
  <si>
    <t>LNB projekts "Medijpratība un informācijpratība. Inovatīvu mācīšanas metožu laboratorija"</t>
  </si>
  <si>
    <t>Eiropas Komisijas trešās Savienības rīcības programmas veselības jomā (2014.-2020.gads) projektu un pasākumu īstenošana</t>
  </si>
  <si>
    <t>British American Tobacco piešķirtais finansējums Valsts ieņēmumu dienestam (2010-2030)</t>
  </si>
  <si>
    <t>Imperial Tobacco Limited piešķirtais finansējums Valsts ieņēmumu dienestam (2010-2030)</t>
  </si>
  <si>
    <t>Austrumu un dienvidaustrumu sauszemes robežas muitas ekspertu grupa (CELBET 2)</t>
  </si>
  <si>
    <t xml:space="preserve"> Mobilās aplikācijas EMCS kontrolēm izstrādes ekspertu grupa</t>
  </si>
  <si>
    <t>Pieredzes apmaiņa ar skandināvu valstu operatīvajiem dienestiem, kuri reaģē uz 112 zvaniem</t>
  </si>
  <si>
    <t>LNB projekts "Rakstpratības attīstība Eiropā"</t>
  </si>
  <si>
    <t>Latvijas Nacionālās bibliotēkas projekts "Kultūras mantojums digitālajā vidē: veidojot sadarbības tīklu Baltijas reģionā"</t>
  </si>
  <si>
    <t>Dotācija VAS "Valsts nekustamie īpašumi" Rīgas pils restaurācijai un rekonstrukcijai Rīgā, Pils laukumā 3 (būvniecības II kārtas - Konventa nodrošināšanai)</t>
  </si>
  <si>
    <t>Dotācija VAS "Valsts nekustamie īpašumi" muzeju krātuvju kompleksa būvniecībai Rīgā, Pulka ielā 8 (attīstības I posma - būvniecības I kārtas muzeju krātuvju korpusa un komunikāciju izbūvei)</t>
  </si>
  <si>
    <t>REACH regulā paredzēto patērētāju tiesību īstenošana attiecībā uz informāciju par ķīmiskajām vielām produktos ar IT rīku palīdzību (LIFE AskREACH)</t>
  </si>
  <si>
    <t>Likumā  "Par valsts budžetu 2019.gadam" plānotie izdevumi investīcijām</t>
  </si>
  <si>
    <t>22.12.00 Nacionālo bruņoto spēku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</si>
</sst>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0"/>
    <numFmt numFmtId="165" formatCode="0.0"/>
  </numFmts>
  <fonts count="74">
    <font>
      <sz val="10"/>
      <name val="Arial"/>
      <charset val="186"/>
    </font>
    <font>
      <sz val="10"/>
      <name val="Arial"/>
      <family val="2"/>
      <charset val="186"/>
    </font>
    <font>
      <sz val="11"/>
      <name val="BaltOptima"/>
      <charset val="186"/>
    </font>
    <font>
      <sz val="8"/>
      <name val="Arial"/>
      <family val="2"/>
      <charset val="186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9"/>
      <name val="Times New Roman"/>
      <family val="1"/>
      <charset val="186"/>
    </font>
    <font>
      <b/>
      <sz val="9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  <charset val="186"/>
    </font>
    <font>
      <sz val="19"/>
      <color indexed="4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theme="1"/>
      <name val="Times New Roman"/>
      <family val="2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name val="TimesNewRoman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  <charset val="186"/>
    </font>
    <font>
      <sz val="9"/>
      <name val="TimesNewRoman"/>
      <charset val="186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Arial"/>
      <family val="2"/>
      <charset val="186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i/>
      <sz val="9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9"/>
      <color theme="1"/>
      <name val="Times New Roman"/>
      <family val="1"/>
    </font>
    <font>
      <sz val="10"/>
      <color theme="1"/>
      <name val="TimesNewRoman"/>
      <charset val="186"/>
    </font>
  </fonts>
  <fills count="51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5">
    <xf numFmtId="0" fontId="0" fillId="0" borderId="0"/>
    <xf numFmtId="0" fontId="20" fillId="2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3" fillId="30" borderId="0" applyNumberFormat="0" applyBorder="0" applyAlignment="0" applyProtection="0"/>
    <xf numFmtId="0" fontId="23" fillId="21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4" fillId="21" borderId="0" applyNumberFormat="0" applyBorder="0" applyAlignment="0" applyProtection="0"/>
    <xf numFmtId="0" fontId="25" fillId="33" borderId="1" applyNumberFormat="0" applyAlignment="0" applyProtection="0"/>
    <xf numFmtId="0" fontId="26" fillId="22" borderId="2" applyNumberFormat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1" borderId="1" applyNumberFormat="0" applyAlignment="0" applyProtection="0"/>
    <xf numFmtId="0" fontId="34" fillId="0" borderId="6" applyNumberFormat="0" applyFill="0" applyAlignment="0" applyProtection="0"/>
    <xf numFmtId="0" fontId="35" fillId="31" borderId="0" applyNumberFormat="0" applyBorder="0" applyAlignment="0" applyProtection="0"/>
    <xf numFmtId="0" fontId="51" fillId="0" borderId="0"/>
    <xf numFmtId="0" fontId="52" fillId="0" borderId="0"/>
    <xf numFmtId="0" fontId="19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19" fillId="30" borderId="7" applyNumberFormat="0" applyFont="0" applyAlignment="0" applyProtection="0"/>
    <xf numFmtId="0" fontId="1" fillId="30" borderId="7" applyNumberFormat="0" applyFont="0" applyAlignment="0" applyProtection="0"/>
    <xf numFmtId="0" fontId="36" fillId="33" borderId="8" applyNumberFormat="0" applyAlignment="0" applyProtection="0"/>
    <xf numFmtId="0" fontId="2" fillId="0" borderId="0"/>
    <xf numFmtId="9" fontId="1" fillId="0" borderId="0" applyFont="0" applyFill="0" applyBorder="0" applyAlignment="0" applyProtection="0"/>
    <xf numFmtId="4" fontId="37" fillId="38" borderId="9" applyNumberFormat="0" applyProtection="0">
      <alignment vertical="center"/>
    </xf>
    <xf numFmtId="4" fontId="38" fillId="38" borderId="9" applyNumberFormat="0" applyProtection="0">
      <alignment vertical="center"/>
    </xf>
    <xf numFmtId="4" fontId="37" fillId="38" borderId="9" applyNumberFormat="0" applyProtection="0">
      <alignment horizontal="left" vertical="center" indent="1"/>
    </xf>
    <xf numFmtId="0" fontId="37" fillId="38" borderId="9" applyNumberFormat="0" applyProtection="0">
      <alignment horizontal="left" vertical="top" indent="1"/>
    </xf>
    <xf numFmtId="4" fontId="37" fillId="2" borderId="0" applyNumberFormat="0" applyProtection="0">
      <alignment horizontal="left" vertical="center" indent="1"/>
    </xf>
    <xf numFmtId="4" fontId="20" fillId="3" borderId="9" applyNumberFormat="0" applyProtection="0">
      <alignment horizontal="right" vertical="center"/>
    </xf>
    <xf numFmtId="4" fontId="20" fillId="4" borderId="9" applyNumberFormat="0" applyProtection="0">
      <alignment horizontal="right" vertical="center"/>
    </xf>
    <xf numFmtId="4" fontId="20" fillId="19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4" borderId="9" applyNumberFormat="0" applyProtection="0">
      <alignment horizontal="right" vertical="center"/>
    </xf>
    <xf numFmtId="4" fontId="20" fillId="29" borderId="9" applyNumberFormat="0" applyProtection="0">
      <alignment horizontal="right" vertical="center"/>
    </xf>
    <xf numFmtId="4" fontId="20" fillId="11" borderId="9" applyNumberFormat="0" applyProtection="0">
      <alignment horizontal="right" vertical="center"/>
    </xf>
    <xf numFmtId="4" fontId="20" fillId="39" borderId="9" applyNumberFormat="0" applyProtection="0">
      <alignment horizontal="right" vertical="center"/>
    </xf>
    <xf numFmtId="4" fontId="20" fillId="10" borderId="9" applyNumberFormat="0" applyProtection="0">
      <alignment horizontal="right" vertical="center"/>
    </xf>
    <xf numFmtId="4" fontId="37" fillId="40" borderId="10" applyNumberFormat="0" applyProtection="0">
      <alignment horizontal="left" vertical="center" indent="1"/>
    </xf>
    <xf numFmtId="4" fontId="20" fillId="41" borderId="0" applyNumberFormat="0" applyProtection="0">
      <alignment horizontal="left" vertical="center" indent="1"/>
    </xf>
    <xf numFmtId="4" fontId="39" fillId="9" borderId="0" applyNumberFormat="0" applyProtection="0">
      <alignment horizontal="left" vertical="center" indent="1"/>
    </xf>
    <xf numFmtId="4" fontId="46" fillId="9" borderId="0" applyNumberFormat="0" applyProtection="0">
      <alignment horizontal="left" vertical="center" indent="1"/>
    </xf>
    <xf numFmtId="4" fontId="20" fillId="2" borderId="9" applyNumberFormat="0" applyProtection="0">
      <alignment horizontal="right" vertical="center"/>
    </xf>
    <xf numFmtId="4" fontId="40" fillId="41" borderId="0" applyNumberFormat="0" applyProtection="0">
      <alignment horizontal="left" vertical="center" indent="1"/>
    </xf>
    <xf numFmtId="4" fontId="18" fillId="41" borderId="0" applyNumberFormat="0" applyProtection="0">
      <alignment horizontal="left" vertical="center" indent="1"/>
    </xf>
    <xf numFmtId="4" fontId="40" fillId="2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9" fillId="9" borderId="9" applyNumberFormat="0" applyProtection="0">
      <alignment horizontal="left" vertical="center" indent="1"/>
    </xf>
    <xf numFmtId="0" fontId="1" fillId="9" borderId="9" applyNumberFormat="0" applyProtection="0">
      <alignment horizontal="left" vertical="center" indent="1"/>
    </xf>
    <xf numFmtId="0" fontId="19" fillId="9" borderId="9" applyNumberFormat="0" applyProtection="0">
      <alignment horizontal="left" vertical="top" indent="1"/>
    </xf>
    <xf numFmtId="0" fontId="1" fillId="9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" fillId="2" borderId="9" applyNumberFormat="0" applyProtection="0">
      <alignment horizontal="left" vertical="top" indent="1"/>
    </xf>
    <xf numFmtId="0" fontId="19" fillId="7" borderId="9" applyNumberFormat="0" applyProtection="0">
      <alignment horizontal="left" vertical="center" indent="1"/>
    </xf>
    <xf numFmtId="0" fontId="1" fillId="7" borderId="9" applyNumberFormat="0" applyProtection="0">
      <alignment horizontal="left" vertical="center" indent="1"/>
    </xf>
    <xf numFmtId="0" fontId="19" fillId="7" borderId="9" applyNumberFormat="0" applyProtection="0">
      <alignment horizontal="left" vertical="top" indent="1"/>
    </xf>
    <xf numFmtId="0" fontId="1" fillId="7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" fillId="41" borderId="9" applyNumberFormat="0" applyProtection="0">
      <alignment horizontal="left" vertical="top" indent="1"/>
    </xf>
    <xf numFmtId="0" fontId="19" fillId="6" borderId="11" applyNumberFormat="0">
      <protection locked="0"/>
    </xf>
    <xf numFmtId="0" fontId="1" fillId="6" borderId="11" applyNumberFormat="0">
      <protection locked="0"/>
    </xf>
    <xf numFmtId="4" fontId="20" fillId="5" borderId="9" applyNumberFormat="0" applyProtection="0">
      <alignment vertical="center"/>
    </xf>
    <xf numFmtId="4" fontId="41" fillId="5" borderId="9" applyNumberFormat="0" applyProtection="0">
      <alignment vertical="center"/>
    </xf>
    <xf numFmtId="4" fontId="20" fillId="5" borderId="9" applyNumberFormat="0" applyProtection="0">
      <alignment horizontal="left" vertical="center" indent="1"/>
    </xf>
    <xf numFmtId="0" fontId="20" fillId="5" borderId="9" applyNumberFormat="0" applyProtection="0">
      <alignment horizontal="left" vertical="top" indent="1"/>
    </xf>
    <xf numFmtId="4" fontId="20" fillId="41" borderId="9" applyNumberFormat="0" applyProtection="0">
      <alignment horizontal="right" vertical="center"/>
    </xf>
    <xf numFmtId="4" fontId="41" fillId="41" borderId="9" applyNumberFormat="0" applyProtection="0">
      <alignment horizontal="right" vertical="center"/>
    </xf>
    <xf numFmtId="4" fontId="20" fillId="2" borderId="9" applyNumberFormat="0" applyProtection="0">
      <alignment horizontal="left" vertical="center" indent="1"/>
    </xf>
    <xf numFmtId="0" fontId="20" fillId="2" borderId="9" applyNumberFormat="0" applyProtection="0">
      <alignment horizontal="left" vertical="top" indent="1"/>
    </xf>
    <xf numFmtId="4" fontId="42" fillId="42" borderId="0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43" fillId="41" borderId="9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17" fillId="0" borderId="0"/>
    <xf numFmtId="0" fontId="44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5" fillId="0" borderId="0" applyNumberFormat="0" applyFill="0" applyBorder="0" applyAlignment="0" applyProtection="0"/>
  </cellStyleXfs>
  <cellXfs count="523">
    <xf numFmtId="0" fontId="0" fillId="0" borderId="0" xfId="0"/>
    <xf numFmtId="1" fontId="6" fillId="0" borderId="0" xfId="412" applyNumberFormat="1" applyFont="1"/>
    <xf numFmtId="1" fontId="7" fillId="0" borderId="0" xfId="412" applyNumberFormat="1" applyFont="1" applyFill="1" applyBorder="1" applyAlignment="1">
      <alignment wrapText="1"/>
    </xf>
    <xf numFmtId="1" fontId="7" fillId="0" borderId="0" xfId="412" applyNumberFormat="1" applyFont="1" applyFill="1" applyBorder="1" applyAlignment="1">
      <alignment horizontal="right" wrapText="1"/>
    </xf>
    <xf numFmtId="1" fontId="6" fillId="0" borderId="0" xfId="412" applyNumberFormat="1" applyFont="1" applyFill="1" applyBorder="1"/>
    <xf numFmtId="1" fontId="6" fillId="43" borderId="0" xfId="412" applyNumberFormat="1" applyFont="1" applyFill="1" applyBorder="1" applyAlignment="1">
      <alignment wrapText="1"/>
    </xf>
    <xf numFmtId="1" fontId="6" fillId="0" borderId="0" xfId="412" applyNumberFormat="1" applyFont="1" applyBorder="1"/>
    <xf numFmtId="0" fontId="11" fillId="0" borderId="0" xfId="0" applyFont="1"/>
    <xf numFmtId="3" fontId="10" fillId="0" borderId="0" xfId="412" applyNumberFormat="1" applyFont="1" applyFill="1" applyBorder="1" applyAlignment="1">
      <alignment horizontal="right" wrapText="1"/>
    </xf>
    <xf numFmtId="1" fontId="10" fillId="0" borderId="0" xfId="412" applyNumberFormat="1" applyFont="1" applyFill="1" applyBorder="1" applyAlignment="1">
      <alignment wrapText="1"/>
    </xf>
    <xf numFmtId="3" fontId="10" fillId="0" borderId="0" xfId="412" applyNumberFormat="1" applyFont="1" applyFill="1" applyBorder="1" applyAlignment="1">
      <alignment horizontal="right"/>
    </xf>
    <xf numFmtId="3" fontId="11" fillId="0" borderId="0" xfId="0" applyNumberFormat="1" applyFont="1"/>
    <xf numFmtId="1" fontId="6" fillId="0" borderId="0" xfId="412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/>
    </xf>
    <xf numFmtId="1" fontId="6" fillId="0" borderId="0" xfId="412" applyNumberFormat="1" applyFont="1" applyBorder="1" applyAlignment="1">
      <alignment wrapText="1"/>
    </xf>
    <xf numFmtId="3" fontId="7" fillId="0" borderId="0" xfId="412" applyNumberFormat="1" applyFont="1" applyFill="1" applyBorder="1" applyAlignment="1">
      <alignment horizontal="right" wrapText="1"/>
    </xf>
    <xf numFmtId="1" fontId="6" fillId="0" borderId="14" xfId="412" applyNumberFormat="1" applyFont="1" applyBorder="1" applyAlignment="1">
      <alignment wrapText="1"/>
    </xf>
    <xf numFmtId="3" fontId="10" fillId="0" borderId="13" xfId="412" applyNumberFormat="1" applyFont="1" applyFill="1" applyBorder="1" applyAlignment="1">
      <alignment horizontal="right"/>
    </xf>
    <xf numFmtId="1" fontId="4" fillId="0" borderId="15" xfId="412" applyNumberFormat="1" applyFont="1" applyFill="1" applyBorder="1" applyAlignment="1">
      <alignment wrapText="1"/>
    </xf>
    <xf numFmtId="1" fontId="5" fillId="43" borderId="16" xfId="412" applyNumberFormat="1" applyFont="1" applyFill="1" applyBorder="1" applyAlignment="1">
      <alignment horizontal="center" wrapText="1"/>
    </xf>
    <xf numFmtId="3" fontId="5" fillId="43" borderId="17" xfId="412" applyNumberFormat="1" applyFont="1" applyFill="1" applyBorder="1" applyAlignment="1">
      <alignment horizontal="center" wrapText="1"/>
    </xf>
    <xf numFmtId="3" fontId="9" fillId="0" borderId="18" xfId="41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1" fontId="9" fillId="0" borderId="13" xfId="0" applyNumberFormat="1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left" wrapText="1"/>
    </xf>
    <xf numFmtId="1" fontId="9" fillId="0" borderId="0" xfId="412" applyNumberFormat="1" applyFont="1" applyBorder="1" applyAlignment="1">
      <alignment horizontal="left" wrapText="1"/>
    </xf>
    <xf numFmtId="1" fontId="10" fillId="0" borderId="11" xfId="412" applyNumberFormat="1" applyFont="1" applyBorder="1" applyAlignment="1">
      <alignment wrapText="1"/>
    </xf>
    <xf numFmtId="1" fontId="6" fillId="0" borderId="11" xfId="412" applyNumberFormat="1" applyFont="1" applyFill="1" applyBorder="1" applyAlignment="1">
      <alignment wrapText="1"/>
    </xf>
    <xf numFmtId="1" fontId="6" fillId="0" borderId="11" xfId="412" applyNumberFormat="1" applyFont="1" applyBorder="1" applyAlignment="1">
      <alignment wrapText="1"/>
    </xf>
    <xf numFmtId="0" fontId="10" fillId="0" borderId="11" xfId="0" applyFont="1" applyFill="1" applyBorder="1" applyAlignment="1">
      <alignment wrapText="1"/>
    </xf>
    <xf numFmtId="0" fontId="11" fillId="0" borderId="0" xfId="0" applyFont="1" applyFill="1"/>
    <xf numFmtId="0" fontId="11" fillId="0" borderId="0" xfId="0" applyFont="1" applyFill="1" applyBorder="1"/>
    <xf numFmtId="3" fontId="10" fillId="0" borderId="11" xfId="0" applyNumberFormat="1" applyFont="1" applyFill="1" applyBorder="1" applyAlignment="1">
      <alignment horizontal="right"/>
    </xf>
    <xf numFmtId="0" fontId="10" fillId="0" borderId="11" xfId="0" applyFont="1" applyBorder="1" applyAlignment="1">
      <alignment wrapText="1"/>
    </xf>
    <xf numFmtId="0" fontId="10" fillId="0" borderId="11" xfId="0" applyFont="1" applyBorder="1"/>
    <xf numFmtId="1" fontId="6" fillId="0" borderId="0" xfId="412" applyNumberFormat="1" applyFont="1" applyFill="1" applyBorder="1" applyAlignment="1">
      <alignment horizontal="right" wrapText="1"/>
    </xf>
    <xf numFmtId="3" fontId="9" fillId="0" borderId="0" xfId="412" applyNumberFormat="1" applyFont="1" applyFill="1" applyBorder="1" applyAlignment="1">
      <alignment horizontal="right" wrapText="1"/>
    </xf>
    <xf numFmtId="3" fontId="16" fillId="0" borderId="0" xfId="0" applyNumberFormat="1" applyFont="1"/>
    <xf numFmtId="3" fontId="9" fillId="0" borderId="0" xfId="412" applyNumberFormat="1" applyFont="1" applyFill="1" applyBorder="1" applyAlignment="1">
      <alignment horizontal="right"/>
    </xf>
    <xf numFmtId="3" fontId="9" fillId="0" borderId="13" xfId="412" applyNumberFormat="1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3" fontId="12" fillId="0" borderId="11" xfId="412" applyNumberFormat="1" applyFont="1" applyFill="1" applyBorder="1" applyAlignment="1">
      <alignment horizontal="right"/>
    </xf>
    <xf numFmtId="3" fontId="10" fillId="0" borderId="11" xfId="417" applyNumberFormat="1" applyFont="1" applyFill="1" applyBorder="1" applyAlignment="1">
      <alignment horizontal="right"/>
    </xf>
    <xf numFmtId="1" fontId="7" fillId="0" borderId="0" xfId="412" applyNumberFormat="1" applyFont="1" applyBorder="1"/>
    <xf numFmtId="3" fontId="9" fillId="0" borderId="0" xfId="417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3" fontId="13" fillId="44" borderId="11" xfId="412" applyNumberFormat="1" applyFont="1" applyFill="1" applyBorder="1" applyAlignment="1">
      <alignment horizontal="right"/>
    </xf>
    <xf numFmtId="1" fontId="10" fillId="44" borderId="11" xfId="0" applyNumberFormat="1" applyFont="1" applyFill="1" applyBorder="1" applyAlignment="1">
      <alignment horizontal="right" wrapText="1"/>
    </xf>
    <xf numFmtId="3" fontId="10" fillId="44" borderId="11" xfId="0" applyNumberFormat="1" applyFont="1" applyFill="1" applyBorder="1" applyAlignment="1">
      <alignment horizontal="right"/>
    </xf>
    <xf numFmtId="3" fontId="10" fillId="0" borderId="11" xfId="412" applyNumberFormat="1" applyFont="1" applyFill="1" applyBorder="1" applyAlignment="1">
      <alignment horizontal="right"/>
    </xf>
    <xf numFmtId="1" fontId="15" fillId="0" borderId="11" xfId="412" applyNumberFormat="1" applyFont="1" applyBorder="1" applyAlignment="1">
      <alignment wrapText="1"/>
    </xf>
    <xf numFmtId="1" fontId="9" fillId="0" borderId="13" xfId="412" applyNumberFormat="1" applyFont="1" applyBorder="1" applyAlignment="1">
      <alignment wrapText="1"/>
    </xf>
    <xf numFmtId="0" fontId="11" fillId="0" borderId="11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3" fontId="10" fillId="0" borderId="0" xfId="0" applyNumberFormat="1" applyFont="1"/>
    <xf numFmtId="3" fontId="11" fillId="0" borderId="11" xfId="0" applyNumberFormat="1" applyFont="1" applyBorder="1"/>
    <xf numFmtId="3" fontId="8" fillId="44" borderId="11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10" fillId="0" borderId="11" xfId="412" applyNumberFormat="1" applyFont="1" applyBorder="1"/>
    <xf numFmtId="3" fontId="9" fillId="43" borderId="0" xfId="412" applyNumberFormat="1" applyFont="1" applyFill="1" applyBorder="1" applyAlignment="1">
      <alignment horizontal="right"/>
    </xf>
    <xf numFmtId="3" fontId="8" fillId="44" borderId="11" xfId="412" applyNumberFormat="1" applyFont="1" applyFill="1" applyBorder="1" applyAlignment="1">
      <alignment horizontal="right"/>
    </xf>
    <xf numFmtId="3" fontId="6" fillId="0" borderId="11" xfId="412" applyNumberFormat="1" applyFont="1" applyBorder="1"/>
    <xf numFmtId="3" fontId="9" fillId="0" borderId="11" xfId="412" applyNumberFormat="1" applyFont="1" applyFill="1" applyBorder="1" applyAlignment="1">
      <alignment horizontal="right"/>
    </xf>
    <xf numFmtId="3" fontId="8" fillId="44" borderId="11" xfId="417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left" wrapText="1"/>
    </xf>
    <xf numFmtId="1" fontId="10" fillId="0" borderId="17" xfId="0" applyNumberFormat="1" applyFont="1" applyFill="1" applyBorder="1" applyAlignment="1">
      <alignment horizontal="right" wrapText="1"/>
    </xf>
    <xf numFmtId="1" fontId="10" fillId="0" borderId="14" xfId="412" applyNumberFormat="1" applyFont="1" applyFill="1" applyBorder="1" applyAlignment="1">
      <alignment wrapText="1"/>
    </xf>
    <xf numFmtId="3" fontId="13" fillId="44" borderId="11" xfId="0" applyNumberFormat="1" applyFont="1" applyFill="1" applyBorder="1" applyAlignment="1">
      <alignment horizontal="right"/>
    </xf>
    <xf numFmtId="1" fontId="9" fillId="0" borderId="0" xfId="412" applyNumberFormat="1" applyFont="1" applyFill="1" applyBorder="1" applyAlignment="1">
      <alignment wrapText="1"/>
    </xf>
    <xf numFmtId="1" fontId="48" fillId="0" borderId="15" xfId="412" applyNumberFormat="1" applyFont="1" applyFill="1" applyBorder="1" applyAlignment="1">
      <alignment wrapText="1"/>
    </xf>
    <xf numFmtId="1" fontId="49" fillId="43" borderId="16" xfId="412" applyNumberFormat="1" applyFont="1" applyFill="1" applyBorder="1" applyAlignment="1">
      <alignment horizontal="center" wrapText="1"/>
    </xf>
    <xf numFmtId="3" fontId="49" fillId="43" borderId="17" xfId="412" applyNumberFormat="1" applyFont="1" applyFill="1" applyBorder="1" applyAlignment="1">
      <alignment horizontal="center" wrapText="1"/>
    </xf>
    <xf numFmtId="1" fontId="10" fillId="0" borderId="0" xfId="412" applyNumberFormat="1" applyFont="1"/>
    <xf numFmtId="1" fontId="10" fillId="0" borderId="0" xfId="412" applyNumberFormat="1" applyFont="1" applyBorder="1"/>
    <xf numFmtId="1" fontId="10" fillId="0" borderId="0" xfId="412" applyNumberFormat="1" applyFont="1" applyFill="1" applyBorder="1"/>
    <xf numFmtId="3" fontId="10" fillId="0" borderId="11" xfId="0" applyNumberFormat="1" applyFont="1" applyBorder="1" applyAlignment="1">
      <alignment horizontal="right"/>
    </xf>
    <xf numFmtId="3" fontId="6" fillId="0" borderId="11" xfId="412" applyNumberFormat="1" applyFont="1" applyFill="1" applyBorder="1" applyAlignment="1">
      <alignment horizontal="right"/>
    </xf>
    <xf numFmtId="3" fontId="10" fillId="0" borderId="11" xfId="412" applyNumberFormat="1" applyFont="1" applyBorder="1" applyAlignment="1">
      <alignment horizontal="right"/>
    </xf>
    <xf numFmtId="3" fontId="10" fillId="0" borderId="15" xfId="412" applyNumberFormat="1" applyFont="1" applyFill="1" applyBorder="1" applyAlignment="1">
      <alignment horizontal="right"/>
    </xf>
    <xf numFmtId="3" fontId="10" fillId="0" borderId="11" xfId="0" applyNumberFormat="1" applyFont="1" applyBorder="1"/>
    <xf numFmtId="0" fontId="15" fillId="0" borderId="11" xfId="0" applyFont="1" applyFill="1" applyBorder="1" applyAlignment="1">
      <alignment horizontal="left" vertical="center" wrapText="1"/>
    </xf>
    <xf numFmtId="3" fontId="10" fillId="0" borderId="15" xfId="412" applyNumberFormat="1" applyFont="1" applyBorder="1" applyAlignment="1">
      <alignment horizontal="right"/>
    </xf>
    <xf numFmtId="1" fontId="15" fillId="0" borderId="0" xfId="412" applyNumberFormat="1" applyFont="1" applyFill="1" applyBorder="1" applyAlignment="1">
      <alignment horizontal="center" wrapText="1"/>
    </xf>
    <xf numFmtId="3" fontId="9" fillId="46" borderId="11" xfId="412" applyNumberFormat="1" applyFont="1" applyFill="1" applyBorder="1" applyAlignment="1">
      <alignment horizontal="right"/>
    </xf>
    <xf numFmtId="3" fontId="7" fillId="46" borderId="11" xfId="412" applyNumberFormat="1" applyFont="1" applyFill="1" applyBorder="1" applyAlignment="1">
      <alignment horizontal="right"/>
    </xf>
    <xf numFmtId="1" fontId="9" fillId="0" borderId="0" xfId="412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1" fontId="9" fillId="0" borderId="0" xfId="0" applyNumberFormat="1" applyFont="1" applyFill="1" applyBorder="1" applyAlignment="1">
      <alignment horizontal="left" vertical="center" wrapText="1"/>
    </xf>
    <xf numFmtId="0" fontId="55" fillId="0" borderId="0" xfId="0" applyFont="1" applyFill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left" vertical="center" wrapText="1"/>
    </xf>
    <xf numFmtId="1" fontId="7" fillId="0" borderId="14" xfId="0" applyNumberFormat="1" applyFont="1" applyFill="1" applyBorder="1" applyAlignment="1">
      <alignment horizontal="left" wrapText="1"/>
    </xf>
    <xf numFmtId="3" fontId="7" fillId="0" borderId="14" xfId="412" applyNumberFormat="1" applyFont="1" applyFill="1" applyBorder="1" applyAlignment="1">
      <alignment horizontal="right"/>
    </xf>
    <xf numFmtId="0" fontId="9" fillId="0" borderId="18" xfId="0" applyFont="1" applyFill="1" applyBorder="1" applyAlignment="1">
      <alignment horizontal="left" wrapText="1"/>
    </xf>
    <xf numFmtId="164" fontId="56" fillId="0" borderId="0" xfId="0" applyNumberFormat="1" applyFont="1" applyAlignment="1">
      <alignment wrapText="1"/>
    </xf>
    <xf numFmtId="1" fontId="9" fillId="0" borderId="0" xfId="412" applyNumberFormat="1" applyFont="1" applyFill="1" applyBorder="1" applyAlignment="1">
      <alignment horizontal="right" wrapText="1"/>
    </xf>
    <xf numFmtId="1" fontId="10" fillId="0" borderId="13" xfId="412" applyNumberFormat="1" applyFont="1" applyBorder="1"/>
    <xf numFmtId="1" fontId="9" fillId="0" borderId="20" xfId="412" applyNumberFormat="1" applyFont="1" applyFill="1" applyBorder="1" applyAlignment="1">
      <alignment wrapText="1"/>
    </xf>
    <xf numFmtId="1" fontId="10" fillId="0" borderId="11" xfId="412" applyNumberFormat="1" applyFont="1" applyBorder="1" applyAlignment="1">
      <alignment vertical="top" wrapText="1"/>
    </xf>
    <xf numFmtId="0" fontId="10" fillId="0" borderId="11" xfId="0" applyFont="1" applyFill="1" applyBorder="1" applyAlignment="1">
      <alignment horizontal="left" vertical="top" wrapText="1"/>
    </xf>
    <xf numFmtId="0" fontId="53" fillId="0" borderId="0" xfId="0" applyFont="1" applyFill="1" applyAlignment="1">
      <alignment horizontal="left" vertical="center" wrapText="1"/>
    </xf>
    <xf numFmtId="0" fontId="53" fillId="0" borderId="0" xfId="0" applyFont="1" applyFill="1" applyAlignment="1">
      <alignment horizontal="right" vertical="center" wrapText="1"/>
    </xf>
    <xf numFmtId="0" fontId="55" fillId="0" borderId="0" xfId="0" applyFont="1" applyFill="1" applyAlignment="1">
      <alignment horizontal="left" vertical="center" wrapText="1"/>
    </xf>
    <xf numFmtId="0" fontId="54" fillId="0" borderId="0" xfId="0" applyFont="1" applyFill="1" applyAlignment="1">
      <alignment horizontal="left" vertical="center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1" xfId="0" applyFont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1" fontId="10" fillId="0" borderId="11" xfId="412" applyNumberFormat="1" applyFont="1" applyFill="1" applyBorder="1" applyAlignment="1">
      <alignment vertical="top" wrapText="1"/>
    </xf>
    <xf numFmtId="1" fontId="10" fillId="0" borderId="13" xfId="412" applyNumberFormat="1" applyFont="1" applyFill="1" applyBorder="1" applyAlignment="1">
      <alignment vertical="top" wrapText="1"/>
    </xf>
    <xf numFmtId="1" fontId="10" fillId="0" borderId="0" xfId="412" applyNumberFormat="1" applyFont="1" applyBorder="1" applyAlignment="1">
      <alignment vertical="top" wrapText="1"/>
    </xf>
    <xf numFmtId="1" fontId="10" fillId="0" borderId="0" xfId="412" applyNumberFormat="1" applyFont="1" applyFill="1" applyBorder="1" applyAlignment="1">
      <alignment vertical="top" wrapText="1"/>
    </xf>
    <xf numFmtId="3" fontId="12" fillId="0" borderId="11" xfId="0" applyNumberFormat="1" applyFont="1" applyFill="1" applyBorder="1" applyAlignment="1">
      <alignment horizontal="right"/>
    </xf>
    <xf numFmtId="0" fontId="10" fillId="0" borderId="2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1" fontId="9" fillId="0" borderId="11" xfId="0" applyNumberFormat="1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left" vertical="top" wrapText="1"/>
    </xf>
    <xf numFmtId="1" fontId="6" fillId="0" borderId="0" xfId="412" applyNumberFormat="1" applyFont="1" applyAlignment="1">
      <alignment wrapText="1"/>
    </xf>
    <xf numFmtId="3" fontId="6" fillId="43" borderId="0" xfId="412" applyNumberFormat="1" applyFont="1" applyFill="1" applyBorder="1" applyAlignment="1">
      <alignment horizontal="right" wrapText="1"/>
    </xf>
    <xf numFmtId="3" fontId="13" fillId="44" borderId="11" xfId="412" applyNumberFormat="1" applyFont="1" applyFill="1" applyBorder="1" applyAlignment="1">
      <alignment horizontal="right" wrapText="1"/>
    </xf>
    <xf numFmtId="165" fontId="6" fillId="0" borderId="0" xfId="412" applyNumberFormat="1" applyFont="1" applyBorder="1" applyAlignment="1">
      <alignment wrapText="1"/>
    </xf>
    <xf numFmtId="3" fontId="6" fillId="0" borderId="0" xfId="412" applyNumberFormat="1" applyFont="1" applyBorder="1" applyAlignment="1">
      <alignment wrapText="1"/>
    </xf>
    <xf numFmtId="3" fontId="9" fillId="46" borderId="11" xfId="412" applyNumberFormat="1" applyFont="1" applyFill="1" applyBorder="1" applyAlignment="1">
      <alignment horizontal="right" wrapText="1"/>
    </xf>
    <xf numFmtId="3" fontId="9" fillId="0" borderId="11" xfId="412" applyNumberFormat="1" applyFont="1" applyFill="1" applyBorder="1" applyAlignment="1">
      <alignment horizontal="right" wrapText="1"/>
    </xf>
    <xf numFmtId="3" fontId="9" fillId="45" borderId="11" xfId="412" applyNumberFormat="1" applyFont="1" applyFill="1" applyBorder="1" applyAlignment="1">
      <alignment horizontal="right" wrapText="1"/>
    </xf>
    <xf numFmtId="1" fontId="9" fillId="0" borderId="14" xfId="0" applyNumberFormat="1" applyFont="1" applyFill="1" applyBorder="1" applyAlignment="1">
      <alignment horizontal="left" wrapText="1"/>
    </xf>
    <xf numFmtId="1" fontId="10" fillId="0" borderId="11" xfId="412" applyNumberFormat="1" applyFont="1" applyBorder="1"/>
    <xf numFmtId="0" fontId="12" fillId="0" borderId="11" xfId="0" applyFont="1" applyFill="1" applyBorder="1" applyAlignment="1">
      <alignment horizontal="center" vertical="center" wrapText="1"/>
    </xf>
    <xf numFmtId="1" fontId="10" fillId="0" borderId="0" xfId="412" applyNumberFormat="1" applyFont="1" applyBorder="1" applyAlignment="1">
      <alignment wrapText="1"/>
    </xf>
    <xf numFmtId="0" fontId="10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Border="1" applyAlignment="1">
      <alignment wrapText="1"/>
    </xf>
    <xf numFmtId="1" fontId="10" fillId="0" borderId="11" xfId="412" applyNumberFormat="1" applyFont="1" applyFill="1" applyBorder="1" applyAlignment="1">
      <alignment wrapText="1"/>
    </xf>
    <xf numFmtId="1" fontId="10" fillId="0" borderId="11" xfId="412" applyNumberFormat="1" applyFont="1" applyBorder="1" applyAlignment="1">
      <alignment vertical="center" wrapText="1"/>
    </xf>
    <xf numFmtId="1" fontId="10" fillId="0" borderId="11" xfId="412" applyNumberFormat="1" applyFont="1" applyFill="1" applyBorder="1" applyAlignment="1">
      <alignment vertical="center" wrapText="1"/>
    </xf>
    <xf numFmtId="1" fontId="9" fillId="0" borderId="11" xfId="412" applyNumberFormat="1" applyFont="1" applyFill="1" applyBorder="1" applyAlignment="1">
      <alignment wrapText="1"/>
    </xf>
    <xf numFmtId="3" fontId="10" fillId="0" borderId="11" xfId="0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5" fillId="47" borderId="11" xfId="0" applyFont="1" applyFill="1" applyBorder="1" applyAlignment="1">
      <alignment horizontal="left" vertical="center" wrapText="1"/>
    </xf>
    <xf numFmtId="0" fontId="10" fillId="47" borderId="11" xfId="0" applyFont="1" applyFill="1" applyBorder="1" applyAlignment="1">
      <alignment horizontal="left" vertical="top" wrapText="1"/>
    </xf>
    <xf numFmtId="1" fontId="15" fillId="0" borderId="15" xfId="412" applyNumberFormat="1" applyFont="1" applyBorder="1" applyAlignment="1">
      <alignment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" fontId="15" fillId="0" borderId="11" xfId="0" applyNumberFormat="1" applyFont="1" applyFill="1" applyBorder="1" applyAlignment="1">
      <alignment horizontal="left" vertical="center" wrapText="1"/>
    </xf>
    <xf numFmtId="3" fontId="10" fillId="0" borderId="15" xfId="412" applyNumberFormat="1" applyFont="1" applyBorder="1"/>
    <xf numFmtId="0" fontId="10" fillId="0" borderId="11" xfId="0" applyFont="1" applyFill="1" applyBorder="1" applyAlignment="1">
      <alignment vertical="center" wrapText="1"/>
    </xf>
    <xf numFmtId="164" fontId="10" fillId="0" borderId="11" xfId="409" applyNumberFormat="1" applyFont="1" applyBorder="1" applyAlignment="1">
      <alignment wrapText="1"/>
    </xf>
    <xf numFmtId="1" fontId="10" fillId="0" borderId="15" xfId="412" applyNumberFormat="1" applyFont="1" applyBorder="1" applyAlignment="1">
      <alignment vertical="top" wrapText="1"/>
    </xf>
    <xf numFmtId="0" fontId="10" fillId="0" borderId="11" xfId="0" applyFont="1" applyFill="1" applyBorder="1" applyAlignment="1">
      <alignment horizontal="right" wrapText="1"/>
    </xf>
    <xf numFmtId="1" fontId="15" fillId="0" borderId="11" xfId="412" applyNumberFormat="1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vertical="top" wrapText="1"/>
    </xf>
    <xf numFmtId="1" fontId="6" fillId="0" borderId="11" xfId="0" applyNumberFormat="1" applyFont="1" applyFill="1" applyBorder="1" applyAlignment="1">
      <alignment wrapText="1"/>
    </xf>
    <xf numFmtId="3" fontId="10" fillId="48" borderId="11" xfId="412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" fontId="10" fillId="48" borderId="11" xfId="0" applyNumberFormat="1" applyFont="1" applyFill="1" applyBorder="1" applyAlignment="1">
      <alignment horizontal="right" wrapText="1"/>
    </xf>
    <xf numFmtId="1" fontId="15" fillId="0" borderId="11" xfId="412" applyNumberFormat="1" applyFont="1" applyBorder="1" applyAlignment="1">
      <alignment vertical="center" wrapText="1"/>
    </xf>
    <xf numFmtId="1" fontId="10" fillId="0" borderId="0" xfId="412" applyNumberFormat="1" applyFont="1" applyFill="1" applyBorder="1" applyAlignment="1">
      <alignment horizontal="right"/>
    </xf>
    <xf numFmtId="3" fontId="13" fillId="48" borderId="11" xfId="412" applyNumberFormat="1" applyFont="1" applyFill="1" applyBorder="1" applyAlignment="1">
      <alignment horizontal="right"/>
    </xf>
    <xf numFmtId="3" fontId="9" fillId="0" borderId="0" xfId="412" applyNumberFormat="1" applyFont="1" applyBorder="1" applyAlignment="1">
      <alignment horizontal="right"/>
    </xf>
    <xf numFmtId="1" fontId="15" fillId="49" borderId="11" xfId="412" applyNumberFormat="1" applyFont="1" applyFill="1" applyBorder="1" applyAlignment="1">
      <alignment vertical="top" wrapText="1"/>
    </xf>
    <xf numFmtId="1" fontId="9" fillId="50" borderId="11" xfId="412" applyNumberFormat="1" applyFont="1" applyFill="1" applyBorder="1" applyAlignment="1">
      <alignment vertical="top" wrapText="1"/>
    </xf>
    <xf numFmtId="1" fontId="9" fillId="0" borderId="11" xfId="412" applyNumberFormat="1" applyFont="1" applyFill="1" applyBorder="1" applyAlignment="1">
      <alignment vertical="top" wrapText="1"/>
    </xf>
    <xf numFmtId="1" fontId="15" fillId="0" borderId="11" xfId="412" applyNumberFormat="1" applyFont="1" applyFill="1" applyBorder="1" applyAlignment="1">
      <alignment vertical="top" wrapText="1"/>
    </xf>
    <xf numFmtId="164" fontId="9" fillId="0" borderId="0" xfId="0" applyNumberFormat="1" applyFont="1" applyBorder="1" applyAlignment="1">
      <alignment wrapText="1"/>
    </xf>
    <xf numFmtId="0" fontId="10" fillId="0" borderId="0" xfId="0" applyFont="1" applyFill="1"/>
    <xf numFmtId="1" fontId="10" fillId="0" borderId="13" xfId="412" applyNumberFormat="1" applyFont="1" applyBorder="1" applyAlignment="1">
      <alignment vertical="top" wrapText="1"/>
    </xf>
    <xf numFmtId="1" fontId="10" fillId="0" borderId="18" xfId="412" applyNumberFormat="1" applyFont="1" applyBorder="1" applyAlignment="1">
      <alignment wrapText="1"/>
    </xf>
    <xf numFmtId="0" fontId="9" fillId="0" borderId="11" xfId="0" applyFont="1" applyFill="1" applyBorder="1" applyAlignment="1">
      <alignment horizontal="center" wrapText="1"/>
    </xf>
    <xf numFmtId="1" fontId="10" fillId="0" borderId="14" xfId="412" applyNumberFormat="1" applyFont="1" applyFill="1" applyBorder="1" applyAlignment="1">
      <alignment vertical="top" wrapText="1"/>
    </xf>
    <xf numFmtId="1" fontId="15" fillId="0" borderId="11" xfId="412" applyNumberFormat="1" applyFont="1" applyBorder="1" applyAlignment="1">
      <alignment vertical="top" wrapText="1"/>
    </xf>
    <xf numFmtId="1" fontId="12" fillId="0" borderId="11" xfId="412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10" fillId="0" borderId="16" xfId="412" applyNumberFormat="1" applyFont="1" applyFill="1" applyBorder="1" applyAlignment="1">
      <alignment horizontal="right"/>
    </xf>
    <xf numFmtId="0" fontId="9" fillId="43" borderId="0" xfId="0" applyFont="1" applyFill="1" applyBorder="1" applyAlignment="1">
      <alignment horizontal="left" vertical="center" wrapText="1"/>
    </xf>
    <xf numFmtId="1" fontId="9" fillId="43" borderId="0" xfId="412" applyNumberFormat="1" applyFont="1" applyFill="1" applyBorder="1" applyAlignment="1">
      <alignment wrapText="1"/>
    </xf>
    <xf numFmtId="0" fontId="10" fillId="0" borderId="0" xfId="0" applyFont="1" applyBorder="1"/>
    <xf numFmtId="3" fontId="10" fillId="0" borderId="0" xfId="0" applyNumberFormat="1" applyFont="1" applyBorder="1"/>
    <xf numFmtId="0" fontId="57" fillId="0" borderId="0" xfId="0" applyFont="1" applyFill="1" applyAlignment="1">
      <alignment horizontal="left" vertical="center" wrapText="1"/>
    </xf>
    <xf numFmtId="0" fontId="58" fillId="0" borderId="0" xfId="0" applyFont="1" applyFill="1" applyAlignment="1">
      <alignment horizontal="center" vertical="center" wrapText="1"/>
    </xf>
    <xf numFmtId="0" fontId="57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wrapText="1"/>
    </xf>
    <xf numFmtId="1" fontId="12" fillId="0" borderId="11" xfId="412" applyNumberFormat="1" applyFont="1" applyFill="1" applyBorder="1" applyAlignment="1">
      <alignment horizontal="center" vertical="center" wrapText="1"/>
    </xf>
    <xf numFmtId="164" fontId="60" fillId="0" borderId="11" xfId="0" applyNumberFormat="1" applyFont="1" applyBorder="1" applyAlignment="1">
      <alignment wrapText="1"/>
    </xf>
    <xf numFmtId="3" fontId="10" fillId="0" borderId="16" xfId="412" applyNumberFormat="1" applyFont="1" applyBorder="1" applyAlignment="1">
      <alignment horizontal="right"/>
    </xf>
    <xf numFmtId="0" fontId="15" fillId="0" borderId="11" xfId="0" applyFont="1" applyBorder="1" applyAlignment="1">
      <alignment horizontal="left" vertical="center" wrapText="1"/>
    </xf>
    <xf numFmtId="1" fontId="59" fillId="0" borderId="0" xfId="412" applyNumberFormat="1" applyFont="1" applyBorder="1"/>
    <xf numFmtId="1" fontId="15" fillId="0" borderId="11" xfId="0" applyNumberFormat="1" applyFont="1" applyBorder="1" applyAlignment="1">
      <alignment horizontal="left" vertical="center" wrapText="1"/>
    </xf>
    <xf numFmtId="1" fontId="10" fillId="0" borderId="16" xfId="412" applyNumberFormat="1" applyFont="1" applyBorder="1" applyAlignment="1">
      <alignment vertical="top" wrapText="1"/>
    </xf>
    <xf numFmtId="1" fontId="10" fillId="0" borderId="16" xfId="412" applyNumberFormat="1" applyFont="1" applyBorder="1" applyAlignment="1">
      <alignment vertical="center" wrapText="1"/>
    </xf>
    <xf numFmtId="164" fontId="10" fillId="0" borderId="16" xfId="409" applyNumberFormat="1" applyFont="1" applyBorder="1" applyAlignment="1">
      <alignment wrapText="1"/>
    </xf>
    <xf numFmtId="3" fontId="10" fillId="0" borderId="16" xfId="412" applyNumberFormat="1" applyFont="1" applyBorder="1"/>
    <xf numFmtId="3" fontId="9" fillId="0" borderId="0" xfId="412" applyNumberFormat="1" applyFont="1" applyBorder="1" applyAlignment="1">
      <alignment horizontal="right" vertical="top"/>
    </xf>
    <xf numFmtId="1" fontId="9" fillId="0" borderId="11" xfId="412" applyNumberFormat="1" applyFont="1" applyBorder="1" applyAlignment="1">
      <alignment wrapText="1"/>
    </xf>
    <xf numFmtId="0" fontId="10" fillId="0" borderId="16" xfId="0" applyFont="1" applyFill="1" applyBorder="1" applyAlignment="1">
      <alignment vertical="center" wrapText="1"/>
    </xf>
    <xf numFmtId="1" fontId="9" fillId="0" borderId="0" xfId="0" applyNumberFormat="1" applyFont="1" applyBorder="1" applyAlignment="1">
      <alignment horizontal="left" vertical="top" wrapText="1"/>
    </xf>
    <xf numFmtId="3" fontId="15" fillId="0" borderId="11" xfId="0" applyNumberFormat="1" applyFont="1" applyBorder="1" applyAlignment="1">
      <alignment vertical="center" wrapText="1"/>
    </xf>
    <xf numFmtId="1" fontId="15" fillId="0" borderId="11" xfId="412" applyNumberFormat="1" applyFont="1" applyFill="1" applyBorder="1" applyAlignment="1" applyProtection="1">
      <alignment vertical="center" wrapText="1"/>
    </xf>
    <xf numFmtId="1" fontId="9" fillId="0" borderId="0" xfId="0" applyNumberFormat="1" applyFont="1" applyAlignment="1">
      <alignment horizontal="left" vertical="center" wrapText="1"/>
    </xf>
    <xf numFmtId="0" fontId="54" fillId="47" borderId="11" xfId="0" applyFont="1" applyFill="1" applyBorder="1" applyAlignment="1">
      <alignment horizontal="left" vertical="center" wrapText="1"/>
    </xf>
    <xf numFmtId="0" fontId="55" fillId="47" borderId="0" xfId="0" applyFont="1" applyFill="1" applyBorder="1" applyAlignment="1">
      <alignment horizontal="left" vertical="center" wrapText="1"/>
    </xf>
    <xf numFmtId="1" fontId="10" fillId="0" borderId="17" xfId="0" applyNumberFormat="1" applyFont="1" applyFill="1" applyBorder="1" applyAlignment="1">
      <alignment horizontal="left" wrapText="1"/>
    </xf>
    <xf numFmtId="0" fontId="53" fillId="47" borderId="11" xfId="0" applyFont="1" applyFill="1" applyBorder="1" applyAlignment="1">
      <alignment horizontal="right" vertical="center" wrapText="1"/>
    </xf>
    <xf numFmtId="3" fontId="10" fillId="48" borderId="13" xfId="412" applyNumberFormat="1" applyFont="1" applyFill="1" applyBorder="1" applyAlignment="1">
      <alignment horizontal="right"/>
    </xf>
    <xf numFmtId="3" fontId="11" fillId="0" borderId="0" xfId="0" applyNumberFormat="1" applyFont="1" applyAlignment="1">
      <alignment wrapText="1"/>
    </xf>
    <xf numFmtId="1" fontId="10" fillId="44" borderId="11" xfId="0" applyNumberFormat="1" applyFont="1" applyFill="1" applyBorder="1" applyAlignment="1">
      <alignment horizontal="right"/>
    </xf>
    <xf numFmtId="1" fontId="15" fillId="0" borderId="15" xfId="412" applyNumberFormat="1" applyFont="1" applyFill="1" applyBorder="1" applyAlignment="1">
      <alignment vertical="top" wrapText="1"/>
    </xf>
    <xf numFmtId="0" fontId="53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right" vertical="center" wrapText="1"/>
    </xf>
    <xf numFmtId="164" fontId="53" fillId="0" borderId="11" xfId="0" applyNumberFormat="1" applyFont="1" applyBorder="1" applyAlignment="1">
      <alignment wrapText="1"/>
    </xf>
    <xf numFmtId="1" fontId="10" fillId="0" borderId="11" xfId="412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/>
    <xf numFmtId="3" fontId="53" fillId="0" borderId="11" xfId="412" applyNumberFormat="1" applyFont="1" applyFill="1" applyBorder="1" applyAlignment="1">
      <alignment horizontal="right" wrapText="1"/>
    </xf>
    <xf numFmtId="3" fontId="55" fillId="0" borderId="11" xfId="412" applyNumberFormat="1" applyFont="1" applyFill="1" applyBorder="1" applyAlignment="1">
      <alignment horizontal="right" wrapText="1"/>
    </xf>
    <xf numFmtId="1" fontId="5" fillId="43" borderId="16" xfId="412" applyNumberFormat="1" applyFont="1" applyFill="1" applyBorder="1" applyAlignment="1">
      <alignment horizontal="center" vertical="center" wrapText="1"/>
    </xf>
    <xf numFmtId="3" fontId="5" fillId="43" borderId="16" xfId="412" applyNumberFormat="1" applyFont="1" applyFill="1" applyBorder="1" applyAlignment="1">
      <alignment horizontal="center" vertical="center" wrapText="1"/>
    </xf>
    <xf numFmtId="3" fontId="5" fillId="43" borderId="17" xfId="412" applyNumberFormat="1" applyFont="1" applyFill="1" applyBorder="1" applyAlignment="1">
      <alignment horizontal="center" vertical="center" wrapText="1"/>
    </xf>
    <xf numFmtId="3" fontId="5" fillId="43" borderId="11" xfId="412" applyNumberFormat="1" applyFont="1" applyFill="1" applyBorder="1" applyAlignment="1">
      <alignment horizontal="center" vertical="center" wrapText="1"/>
    </xf>
    <xf numFmtId="1" fontId="6" fillId="0" borderId="0" xfId="412" applyNumberFormat="1" applyFont="1" applyAlignment="1">
      <alignment vertical="center" wrapText="1"/>
    </xf>
    <xf numFmtId="3" fontId="5" fillId="43" borderId="11" xfId="412" applyNumberFormat="1" applyFont="1" applyFill="1" applyBorder="1" applyAlignment="1">
      <alignment horizontal="center" wrapText="1"/>
    </xf>
    <xf numFmtId="1" fontId="61" fillId="0" borderId="15" xfId="412" applyNumberFormat="1" applyFont="1" applyFill="1" applyBorder="1" applyAlignment="1">
      <alignment wrapText="1"/>
    </xf>
    <xf numFmtId="0" fontId="63" fillId="0" borderId="0" xfId="0" applyFont="1"/>
    <xf numFmtId="1" fontId="62" fillId="43" borderId="16" xfId="412" applyNumberFormat="1" applyFont="1" applyFill="1" applyBorder="1" applyAlignment="1">
      <alignment horizontal="center" wrapText="1"/>
    </xf>
    <xf numFmtId="3" fontId="62" fillId="43" borderId="17" xfId="412" applyNumberFormat="1" applyFont="1" applyFill="1" applyBorder="1" applyAlignment="1">
      <alignment horizontal="center" wrapText="1"/>
    </xf>
    <xf numFmtId="3" fontId="62" fillId="43" borderId="11" xfId="412" applyNumberFormat="1" applyFont="1" applyFill="1" applyBorder="1" applyAlignment="1">
      <alignment horizontal="center" wrapText="1"/>
    </xf>
    <xf numFmtId="0" fontId="63" fillId="0" borderId="11" xfId="0" applyFont="1" applyBorder="1"/>
    <xf numFmtId="3" fontId="63" fillId="0" borderId="11" xfId="0" applyNumberFormat="1" applyFont="1" applyBorder="1"/>
    <xf numFmtId="3" fontId="65" fillId="44" borderId="11" xfId="0" applyNumberFormat="1" applyFont="1" applyFill="1" applyBorder="1" applyAlignment="1">
      <alignment horizontal="right"/>
    </xf>
    <xf numFmtId="1" fontId="57" fillId="0" borderId="0" xfId="412" applyNumberFormat="1" applyFont="1" applyBorder="1"/>
    <xf numFmtId="3" fontId="66" fillId="44" borderId="11" xfId="412" applyNumberFormat="1" applyFont="1" applyFill="1" applyBorder="1" applyAlignment="1">
      <alignment horizontal="right"/>
    </xf>
    <xf numFmtId="1" fontId="57" fillId="0" borderId="0" xfId="412" applyNumberFormat="1" applyFont="1" applyFill="1" applyBorder="1" applyAlignment="1">
      <alignment wrapText="1"/>
    </xf>
    <xf numFmtId="0" fontId="53" fillId="44" borderId="11" xfId="0" applyFont="1" applyFill="1" applyBorder="1" applyAlignment="1">
      <alignment horizontal="right"/>
    </xf>
    <xf numFmtId="3" fontId="53" fillId="44" borderId="11" xfId="0" applyNumberFormat="1" applyFont="1" applyFill="1" applyBorder="1" applyAlignment="1">
      <alignment horizontal="right"/>
    </xf>
    <xf numFmtId="1" fontId="53" fillId="44" borderId="11" xfId="0" applyNumberFormat="1" applyFont="1" applyFill="1" applyBorder="1" applyAlignment="1">
      <alignment horizontal="right" wrapText="1"/>
    </xf>
    <xf numFmtId="1" fontId="58" fillId="0" borderId="18" xfId="412" applyNumberFormat="1" applyFont="1" applyFill="1" applyBorder="1" applyAlignment="1">
      <alignment wrapText="1"/>
    </xf>
    <xf numFmtId="1" fontId="58" fillId="0" borderId="13" xfId="412" applyNumberFormat="1" applyFont="1" applyFill="1" applyBorder="1" applyAlignment="1">
      <alignment wrapText="1"/>
    </xf>
    <xf numFmtId="1" fontId="53" fillId="0" borderId="13" xfId="412" applyNumberFormat="1" applyFont="1" applyFill="1" applyBorder="1" applyAlignment="1">
      <alignment wrapText="1"/>
    </xf>
    <xf numFmtId="3" fontId="53" fillId="0" borderId="13" xfId="412" applyNumberFormat="1" applyFont="1" applyFill="1" applyBorder="1" applyAlignment="1">
      <alignment horizontal="right"/>
    </xf>
    <xf numFmtId="1" fontId="57" fillId="0" borderId="13" xfId="412" applyNumberFormat="1" applyFont="1" applyBorder="1"/>
    <xf numFmtId="1" fontId="55" fillId="0" borderId="20" xfId="412" applyNumberFormat="1" applyFont="1" applyFill="1" applyBorder="1" applyAlignment="1">
      <alignment wrapText="1"/>
    </xf>
    <xf numFmtId="3" fontId="55" fillId="46" borderId="11" xfId="412" applyNumberFormat="1" applyFont="1" applyFill="1" applyBorder="1" applyAlignment="1">
      <alignment horizontal="right"/>
    </xf>
    <xf numFmtId="1" fontId="53" fillId="0" borderId="0" xfId="412" applyNumberFormat="1" applyFont="1" applyBorder="1"/>
    <xf numFmtId="1" fontId="55" fillId="0" borderId="0" xfId="412" applyNumberFormat="1" applyFont="1" applyFill="1" applyBorder="1" applyAlignment="1">
      <alignment wrapText="1"/>
    </xf>
    <xf numFmtId="0" fontId="55" fillId="0" borderId="0" xfId="0" applyFont="1" applyFill="1" applyBorder="1" applyAlignment="1">
      <alignment horizontal="left" wrapText="1"/>
    </xf>
    <xf numFmtId="3" fontId="55" fillId="0" borderId="0" xfId="412" applyNumberFormat="1" applyFont="1" applyFill="1" applyBorder="1" applyAlignment="1">
      <alignment horizontal="right"/>
    </xf>
    <xf numFmtId="0" fontId="53" fillId="0" borderId="11" xfId="0" applyFont="1" applyFill="1" applyBorder="1" applyAlignment="1">
      <alignment horizontal="left" vertical="top" wrapText="1"/>
    </xf>
    <xf numFmtId="0" fontId="54" fillId="0" borderId="11" xfId="0" applyFont="1" applyFill="1" applyBorder="1" applyAlignment="1">
      <alignment horizontal="left" vertical="center" wrapText="1"/>
    </xf>
    <xf numFmtId="3" fontId="53" fillId="0" borderId="11" xfId="412" applyNumberFormat="1" applyFont="1" applyFill="1" applyBorder="1" applyAlignment="1">
      <alignment horizontal="right"/>
    </xf>
    <xf numFmtId="1" fontId="53" fillId="0" borderId="0" xfId="412" applyNumberFormat="1" applyFont="1" applyFill="1" applyBorder="1" applyAlignment="1">
      <alignment wrapText="1"/>
    </xf>
    <xf numFmtId="1" fontId="55" fillId="0" borderId="0" xfId="412" applyNumberFormat="1" applyFont="1" applyBorder="1" applyAlignment="1">
      <alignment horizontal="left" wrapText="1"/>
    </xf>
    <xf numFmtId="3" fontId="55" fillId="0" borderId="0" xfId="0" applyNumberFormat="1" applyFont="1" applyFill="1" applyBorder="1" applyAlignment="1">
      <alignment horizontal="right"/>
    </xf>
    <xf numFmtId="1" fontId="53" fillId="0" borderId="11" xfId="412" applyNumberFormat="1" applyFont="1" applyFill="1" applyBorder="1" applyAlignment="1">
      <alignment wrapText="1"/>
    </xf>
    <xf numFmtId="1" fontId="67" fillId="0" borderId="11" xfId="412" applyNumberFormat="1" applyFont="1" applyBorder="1" applyAlignment="1">
      <alignment horizontal="center" wrapText="1"/>
    </xf>
    <xf numFmtId="3" fontId="55" fillId="0" borderId="11" xfId="0" applyNumberFormat="1" applyFont="1" applyFill="1" applyBorder="1" applyAlignment="1">
      <alignment horizontal="right"/>
    </xf>
    <xf numFmtId="1" fontId="53" fillId="0" borderId="11" xfId="412" applyNumberFormat="1" applyFont="1" applyFill="1" applyBorder="1" applyAlignment="1">
      <alignment vertical="top" wrapText="1"/>
    </xf>
    <xf numFmtId="3" fontId="53" fillId="0" borderId="11" xfId="412" applyNumberFormat="1" applyFont="1" applyBorder="1"/>
    <xf numFmtId="0" fontId="54" fillId="0" borderId="11" xfId="0" applyFont="1" applyFill="1" applyBorder="1" applyAlignment="1">
      <alignment horizontal="left" wrapText="1"/>
    </xf>
    <xf numFmtId="3" fontId="53" fillId="0" borderId="11" xfId="0" applyNumberFormat="1" applyFont="1" applyFill="1" applyBorder="1" applyAlignment="1">
      <alignment horizontal="right"/>
    </xf>
    <xf numFmtId="0" fontId="53" fillId="0" borderId="0" xfId="0" applyFont="1"/>
    <xf numFmtId="0" fontId="53" fillId="0" borderId="0" xfId="0" applyFont="1" applyFill="1"/>
    <xf numFmtId="164" fontId="53" fillId="0" borderId="0" xfId="0" applyNumberFormat="1" applyFont="1" applyFill="1"/>
    <xf numFmtId="0" fontId="53" fillId="0" borderId="11" xfId="0" applyFont="1" applyBorder="1" applyAlignment="1">
      <alignment vertical="top"/>
    </xf>
    <xf numFmtId="0" fontId="54" fillId="0" borderId="11" xfId="0" applyFont="1" applyBorder="1" applyAlignment="1">
      <alignment horizontal="right" vertical="center" wrapText="1"/>
    </xf>
    <xf numFmtId="3" fontId="63" fillId="0" borderId="0" xfId="0" applyNumberFormat="1" applyFont="1"/>
    <xf numFmtId="1" fontId="58" fillId="0" borderId="0" xfId="412" applyNumberFormat="1" applyFont="1" applyFill="1" applyBorder="1" applyAlignment="1">
      <alignment wrapText="1"/>
    </xf>
    <xf numFmtId="1" fontId="58" fillId="0" borderId="0" xfId="412" applyNumberFormat="1" applyFont="1" applyFill="1" applyBorder="1" applyAlignment="1">
      <alignment horizontal="right" wrapText="1"/>
    </xf>
    <xf numFmtId="3" fontId="53" fillId="0" borderId="0" xfId="412" applyNumberFormat="1" applyFont="1" applyFill="1" applyBorder="1" applyAlignment="1">
      <alignment horizontal="right" wrapText="1"/>
    </xf>
    <xf numFmtId="1" fontId="57" fillId="0" borderId="0" xfId="412" applyNumberFormat="1" applyFont="1"/>
    <xf numFmtId="1" fontId="57" fillId="0" borderId="18" xfId="412" applyNumberFormat="1" applyFont="1" applyFill="1" applyBorder="1" applyAlignment="1">
      <alignment wrapText="1"/>
    </xf>
    <xf numFmtId="1" fontId="57" fillId="0" borderId="22" xfId="412" applyNumberFormat="1" applyFont="1" applyFill="1" applyBorder="1" applyAlignment="1">
      <alignment wrapText="1"/>
    </xf>
    <xf numFmtId="3" fontId="53" fillId="44" borderId="11" xfId="412" applyNumberFormat="1" applyFont="1" applyFill="1" applyBorder="1" applyAlignment="1">
      <alignment horizontal="right"/>
    </xf>
    <xf numFmtId="1" fontId="53" fillId="0" borderId="18" xfId="412" applyNumberFormat="1" applyFont="1" applyFill="1" applyBorder="1" applyAlignment="1">
      <alignment wrapText="1"/>
    </xf>
    <xf numFmtId="3" fontId="53" fillId="0" borderId="18" xfId="412" applyNumberFormat="1" applyFont="1" applyFill="1" applyBorder="1" applyAlignment="1">
      <alignment horizontal="right"/>
    </xf>
    <xf numFmtId="1" fontId="57" fillId="0" borderId="18" xfId="412" applyNumberFormat="1" applyFont="1" applyBorder="1"/>
    <xf numFmtId="1" fontId="53" fillId="0" borderId="14" xfId="412" applyNumberFormat="1" applyFont="1" applyBorder="1" applyAlignment="1">
      <alignment wrapText="1"/>
    </xf>
    <xf numFmtId="1" fontId="55" fillId="0" borderId="0" xfId="0" applyNumberFormat="1" applyFont="1" applyFill="1" applyBorder="1" applyAlignment="1">
      <alignment horizontal="left" wrapText="1"/>
    </xf>
    <xf numFmtId="1" fontId="53" fillId="0" borderId="11" xfId="412" applyNumberFormat="1" applyFont="1" applyBorder="1" applyAlignment="1">
      <alignment vertical="top" wrapText="1"/>
    </xf>
    <xf numFmtId="0" fontId="53" fillId="0" borderId="11" xfId="411" applyFont="1" applyFill="1" applyBorder="1" applyAlignment="1">
      <alignment vertical="top" wrapText="1"/>
    </xf>
    <xf numFmtId="0" fontId="53" fillId="0" borderId="11" xfId="411" applyFont="1" applyFill="1" applyBorder="1" applyAlignment="1">
      <alignment wrapText="1"/>
    </xf>
    <xf numFmtId="3" fontId="53" fillId="0" borderId="11" xfId="417" applyNumberFormat="1" applyFont="1" applyFill="1" applyBorder="1" applyAlignment="1">
      <alignment horizontal="right"/>
    </xf>
    <xf numFmtId="164" fontId="53" fillId="0" borderId="11" xfId="409" applyNumberFormat="1" applyFont="1" applyBorder="1" applyAlignment="1">
      <alignment wrapText="1"/>
    </xf>
    <xf numFmtId="1" fontId="53" fillId="0" borderId="16" xfId="412" applyNumberFormat="1" applyFont="1" applyBorder="1" applyAlignment="1">
      <alignment vertical="top" wrapText="1"/>
    </xf>
    <xf numFmtId="0" fontId="53" fillId="0" borderId="16" xfId="411" applyFont="1" applyFill="1" applyBorder="1" applyAlignment="1">
      <alignment wrapText="1"/>
    </xf>
    <xf numFmtId="3" fontId="53" fillId="0" borderId="16" xfId="417" applyNumberFormat="1" applyFont="1" applyFill="1" applyBorder="1" applyAlignment="1">
      <alignment horizontal="right"/>
    </xf>
    <xf numFmtId="164" fontId="53" fillId="0" borderId="16" xfId="409" applyNumberFormat="1" applyFont="1" applyBorder="1" applyAlignment="1">
      <alignment wrapText="1"/>
    </xf>
    <xf numFmtId="3" fontId="53" fillId="0" borderId="16" xfId="412" applyNumberFormat="1" applyFont="1" applyBorder="1"/>
    <xf numFmtId="1" fontId="53" fillId="0" borderId="0" xfId="412" applyNumberFormat="1" applyFont="1" applyBorder="1" applyAlignment="1">
      <alignment vertical="top" wrapText="1"/>
    </xf>
    <xf numFmtId="3" fontId="55" fillId="0" borderId="0" xfId="412" applyNumberFormat="1" applyFont="1" applyBorder="1" applyAlignment="1">
      <alignment horizontal="right"/>
    </xf>
    <xf numFmtId="3" fontId="53" fillId="0" borderId="0" xfId="0" applyNumberFormat="1" applyFont="1" applyFill="1" applyBorder="1" applyAlignment="1">
      <alignment horizontal="right" vertical="center" wrapText="1"/>
    </xf>
    <xf numFmtId="1" fontId="53" fillId="0" borderId="0" xfId="412" applyNumberFormat="1" applyFont="1"/>
    <xf numFmtId="0" fontId="53" fillId="0" borderId="11" xfId="0" applyFont="1" applyFill="1" applyBorder="1" applyAlignment="1">
      <alignment wrapText="1"/>
    </xf>
    <xf numFmtId="3" fontId="53" fillId="0" borderId="11" xfId="412" applyNumberFormat="1" applyFont="1" applyBorder="1" applyAlignment="1">
      <alignment horizontal="right"/>
    </xf>
    <xf numFmtId="0" fontId="53" fillId="0" borderId="11" xfId="0" applyFont="1" applyFill="1" applyBorder="1" applyAlignment="1">
      <alignment horizontal="right" wrapText="1"/>
    </xf>
    <xf numFmtId="1" fontId="53" fillId="0" borderId="11" xfId="412" applyNumberFormat="1" applyFont="1" applyBorder="1" applyAlignment="1">
      <alignment vertical="top"/>
    </xf>
    <xf numFmtId="0" fontId="53" fillId="0" borderId="11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horizontal="left" vertical="center" wrapText="1"/>
    </xf>
    <xf numFmtId="0" fontId="53" fillId="0" borderId="11" xfId="0" applyFont="1" applyFill="1" applyBorder="1" applyAlignment="1">
      <alignment vertical="center" wrapText="1"/>
    </xf>
    <xf numFmtId="0" fontId="53" fillId="0" borderId="11" xfId="412" applyNumberFormat="1" applyFont="1" applyBorder="1" applyAlignment="1">
      <alignment vertical="top" wrapText="1"/>
    </xf>
    <xf numFmtId="0" fontId="54" fillId="0" borderId="11" xfId="0" applyFont="1" applyBorder="1" applyAlignment="1">
      <alignment horizontal="left" vertical="center" wrapText="1"/>
    </xf>
    <xf numFmtId="0" fontId="53" fillId="0" borderId="0" xfId="412" applyNumberFormat="1" applyFont="1" applyBorder="1" applyAlignment="1">
      <alignment vertical="top" wrapText="1"/>
    </xf>
    <xf numFmtId="3" fontId="53" fillId="0" borderId="0" xfId="417" applyNumberFormat="1" applyFont="1" applyFill="1" applyBorder="1" applyAlignment="1">
      <alignment horizontal="right"/>
    </xf>
    <xf numFmtId="3" fontId="55" fillId="0" borderId="0" xfId="0" applyNumberFormat="1" applyFont="1" applyAlignment="1">
      <alignment horizontal="right"/>
    </xf>
    <xf numFmtId="1" fontId="53" fillId="0" borderId="11" xfId="412" applyNumberFormat="1" applyFont="1" applyBorder="1"/>
    <xf numFmtId="0" fontId="53" fillId="0" borderId="0" xfId="410" applyFont="1" applyFill="1" applyBorder="1" applyAlignment="1">
      <alignment vertical="top" wrapText="1"/>
    </xf>
    <xf numFmtId="3" fontId="55" fillId="0" borderId="0" xfId="412" applyNumberFormat="1" applyFont="1" applyAlignment="1">
      <alignment horizontal="right"/>
    </xf>
    <xf numFmtId="0" fontId="53" fillId="0" borderId="16" xfId="0" applyFont="1" applyFill="1" applyBorder="1" applyAlignment="1">
      <alignment vertical="top" wrapText="1"/>
    </xf>
    <xf numFmtId="0" fontId="53" fillId="0" borderId="16" xfId="0" applyFont="1" applyFill="1" applyBorder="1" applyAlignment="1">
      <alignment horizontal="right" wrapText="1"/>
    </xf>
    <xf numFmtId="0" fontId="54" fillId="0" borderId="11" xfId="0" applyFont="1" applyFill="1" applyBorder="1" applyAlignment="1">
      <alignment wrapText="1"/>
    </xf>
    <xf numFmtId="0" fontId="54" fillId="0" borderId="11" xfId="0" applyFont="1" applyBorder="1" applyAlignment="1">
      <alignment wrapText="1"/>
    </xf>
    <xf numFmtId="1" fontId="53" fillId="0" borderId="18" xfId="412" applyNumberFormat="1" applyFont="1" applyBorder="1" applyAlignment="1">
      <alignment vertical="top" wrapText="1"/>
    </xf>
    <xf numFmtId="1" fontId="53" fillId="0" borderId="0" xfId="412" applyNumberFormat="1" applyFont="1" applyFill="1" applyBorder="1" applyAlignment="1">
      <alignment vertical="top" wrapText="1"/>
    </xf>
    <xf numFmtId="1" fontId="67" fillId="0" borderId="11" xfId="412" applyNumberFormat="1" applyFont="1" applyBorder="1" applyAlignment="1">
      <alignment horizontal="center" vertical="center" wrapText="1"/>
    </xf>
    <xf numFmtId="3" fontId="67" fillId="0" borderId="11" xfId="0" applyNumberFormat="1" applyFont="1" applyBorder="1"/>
    <xf numFmtId="3" fontId="53" fillId="0" borderId="11" xfId="0" applyNumberFormat="1" applyFont="1" applyBorder="1"/>
    <xf numFmtId="0" fontId="53" fillId="0" borderId="11" xfId="0" applyFont="1" applyBorder="1" applyAlignment="1">
      <alignment vertical="top" wrapText="1"/>
    </xf>
    <xf numFmtId="0" fontId="53" fillId="0" borderId="15" xfId="0" applyFont="1" applyBorder="1" applyAlignment="1">
      <alignment vertical="top" wrapText="1"/>
    </xf>
    <xf numFmtId="0" fontId="54" fillId="0" borderId="11" xfId="0" applyFont="1" applyBorder="1"/>
    <xf numFmtId="3" fontId="53" fillId="0" borderId="15" xfId="0" applyNumberFormat="1" applyFont="1" applyBorder="1"/>
    <xf numFmtId="0" fontId="53" fillId="0" borderId="11" xfId="0" applyFont="1" applyBorder="1"/>
    <xf numFmtId="3" fontId="58" fillId="0" borderId="0" xfId="412" applyNumberFormat="1" applyFont="1" applyFill="1" applyBorder="1" applyAlignment="1">
      <alignment horizontal="right" wrapText="1"/>
    </xf>
    <xf numFmtId="3" fontId="55" fillId="0" borderId="0" xfId="412" applyNumberFormat="1" applyFont="1" applyFill="1" applyBorder="1" applyAlignment="1">
      <alignment horizontal="right" wrapText="1"/>
    </xf>
    <xf numFmtId="3" fontId="65" fillId="44" borderId="11" xfId="412" applyNumberFormat="1" applyFont="1" applyFill="1" applyBorder="1" applyAlignment="1">
      <alignment horizontal="right"/>
    </xf>
    <xf numFmtId="3" fontId="53" fillId="0" borderId="0" xfId="412" applyNumberFormat="1" applyFont="1" applyFill="1" applyBorder="1" applyAlignment="1">
      <alignment horizontal="right"/>
    </xf>
    <xf numFmtId="1" fontId="58" fillId="0" borderId="0" xfId="412" applyNumberFormat="1" applyFont="1" applyBorder="1"/>
    <xf numFmtId="1" fontId="55" fillId="43" borderId="0" xfId="412" applyNumberFormat="1" applyFont="1" applyFill="1" applyBorder="1" applyAlignment="1">
      <alignment wrapText="1"/>
    </xf>
    <xf numFmtId="0" fontId="55" fillId="43" borderId="0" xfId="0" applyFont="1" applyFill="1" applyBorder="1" applyAlignment="1">
      <alignment horizontal="left" vertical="center" wrapText="1"/>
    </xf>
    <xf numFmtId="3" fontId="55" fillId="43" borderId="0" xfId="412" applyNumberFormat="1" applyFont="1" applyFill="1" applyBorder="1" applyAlignment="1">
      <alignment horizontal="right"/>
    </xf>
    <xf numFmtId="1" fontId="53" fillId="0" borderId="11" xfId="412" applyNumberFormat="1" applyFont="1" applyBorder="1" applyAlignment="1">
      <alignment vertical="center" wrapText="1"/>
    </xf>
    <xf numFmtId="1" fontId="55" fillId="0" borderId="0" xfId="0" applyNumberFormat="1" applyFont="1" applyFill="1" applyBorder="1" applyAlignment="1">
      <alignment horizontal="left" vertical="center" wrapText="1"/>
    </xf>
    <xf numFmtId="3" fontId="53" fillId="0" borderId="11" xfId="0" applyNumberFormat="1" applyFont="1" applyBorder="1" applyAlignment="1">
      <alignment wrapText="1"/>
    </xf>
    <xf numFmtId="3" fontId="53" fillId="0" borderId="11" xfId="0" applyNumberFormat="1" applyFont="1" applyFill="1" applyBorder="1" applyAlignment="1">
      <alignment wrapText="1"/>
    </xf>
    <xf numFmtId="3" fontId="55" fillId="0" borderId="0" xfId="0" applyNumberFormat="1" applyFont="1" applyBorder="1" applyAlignment="1">
      <alignment horizontal="right"/>
    </xf>
    <xf numFmtId="3" fontId="55" fillId="0" borderId="11" xfId="0" applyNumberFormat="1" applyFont="1" applyBorder="1"/>
    <xf numFmtId="3" fontId="53" fillId="0" borderId="16" xfId="0" applyNumberFormat="1" applyFont="1" applyBorder="1"/>
    <xf numFmtId="0" fontId="53" fillId="0" borderId="11" xfId="0" applyFont="1" applyBorder="1" applyAlignment="1">
      <alignment horizontal="left" vertical="top" wrapText="1"/>
    </xf>
    <xf numFmtId="3" fontId="68" fillId="0" borderId="0" xfId="0" applyNumberFormat="1" applyFont="1"/>
    <xf numFmtId="1" fontId="69" fillId="0" borderId="15" xfId="412" applyNumberFormat="1" applyFont="1" applyFill="1" applyBorder="1" applyAlignment="1">
      <alignment wrapText="1"/>
    </xf>
    <xf numFmtId="1" fontId="70" fillId="43" borderId="16" xfId="412" applyNumberFormat="1" applyFont="1" applyFill="1" applyBorder="1" applyAlignment="1">
      <alignment horizontal="center" wrapText="1"/>
    </xf>
    <xf numFmtId="3" fontId="70" fillId="43" borderId="17" xfId="412" applyNumberFormat="1" applyFont="1" applyFill="1" applyBorder="1" applyAlignment="1">
      <alignment horizontal="center" wrapText="1"/>
    </xf>
    <xf numFmtId="1" fontId="65" fillId="0" borderId="18" xfId="412" applyNumberFormat="1" applyFont="1" applyFill="1" applyBorder="1" applyAlignment="1">
      <alignment horizontal="left"/>
    </xf>
    <xf numFmtId="1" fontId="65" fillId="0" borderId="22" xfId="412" applyNumberFormat="1" applyFont="1" applyFill="1" applyBorder="1" applyAlignment="1">
      <alignment horizontal="left"/>
    </xf>
    <xf numFmtId="1" fontId="53" fillId="44" borderId="11" xfId="412" applyNumberFormat="1" applyFont="1" applyFill="1" applyBorder="1" applyAlignment="1">
      <alignment horizontal="right"/>
    </xf>
    <xf numFmtId="1" fontId="65" fillId="0" borderId="0" xfId="412" applyNumberFormat="1" applyFont="1" applyFill="1" applyBorder="1" applyAlignment="1">
      <alignment horizontal="left"/>
    </xf>
    <xf numFmtId="1" fontId="53" fillId="0" borderId="0" xfId="412" applyNumberFormat="1" applyFont="1" applyFill="1" applyBorder="1"/>
    <xf numFmtId="1" fontId="53" fillId="0" borderId="16" xfId="412" applyNumberFormat="1" applyFont="1" applyFill="1" applyBorder="1" applyAlignment="1">
      <alignment horizontal="right" vertical="top"/>
    </xf>
    <xf numFmtId="3" fontId="53" fillId="0" borderId="16" xfId="412" applyNumberFormat="1" applyFont="1" applyFill="1" applyBorder="1" applyAlignment="1">
      <alignment horizontal="right"/>
    </xf>
    <xf numFmtId="3" fontId="53" fillId="0" borderId="16" xfId="412" applyNumberFormat="1" applyFont="1" applyBorder="1" applyAlignment="1">
      <alignment horizontal="right"/>
    </xf>
    <xf numFmtId="1" fontId="53" fillId="0" borderId="16" xfId="412" applyNumberFormat="1" applyFont="1" applyBorder="1" applyAlignment="1">
      <alignment vertical="center" wrapText="1"/>
    </xf>
    <xf numFmtId="0" fontId="53" fillId="0" borderId="11" xfId="0" applyFont="1" applyFill="1" applyBorder="1" applyAlignment="1">
      <alignment horizontal="right" vertical="center" wrapText="1"/>
    </xf>
    <xf numFmtId="0" fontId="54" fillId="0" borderId="11" xfId="0" applyFont="1" applyFill="1" applyBorder="1" applyAlignment="1">
      <alignment vertical="center" wrapText="1"/>
    </xf>
    <xf numFmtId="3" fontId="55" fillId="0" borderId="0" xfId="409" applyNumberFormat="1" applyFont="1" applyBorder="1" applyAlignment="1">
      <alignment horizontal="right"/>
    </xf>
    <xf numFmtId="0" fontId="51" fillId="0" borderId="11" xfId="0" applyNumberFormat="1" applyFont="1" applyBorder="1" applyAlignment="1">
      <alignment horizontal="left"/>
    </xf>
    <xf numFmtId="0" fontId="53" fillId="0" borderId="11" xfId="0" applyFont="1" applyBorder="1" applyAlignment="1">
      <alignment horizontal="right" vertical="center" wrapText="1"/>
    </xf>
    <xf numFmtId="0" fontId="53" fillId="0" borderId="16" xfId="0" applyFont="1" applyBorder="1"/>
    <xf numFmtId="0" fontId="53" fillId="0" borderId="16" xfId="0" applyFont="1" applyBorder="1" applyAlignment="1">
      <alignment horizontal="right" vertical="center" wrapText="1"/>
    </xf>
    <xf numFmtId="3" fontId="53" fillId="0" borderId="0" xfId="0" applyNumberFormat="1" applyFont="1"/>
    <xf numFmtId="0" fontId="63" fillId="0" borderId="11" xfId="0" applyFont="1" applyBorder="1" applyAlignment="1">
      <alignment wrapText="1"/>
    </xf>
    <xf numFmtId="3" fontId="58" fillId="46" borderId="11" xfId="412" applyNumberFormat="1" applyFont="1" applyFill="1" applyBorder="1" applyAlignment="1">
      <alignment horizontal="right"/>
    </xf>
    <xf numFmtId="0" fontId="58" fillId="0" borderId="0" xfId="0" applyFont="1" applyFill="1" applyBorder="1" applyAlignment="1">
      <alignment horizontal="left" vertical="center" wrapText="1"/>
    </xf>
    <xf numFmtId="3" fontId="58" fillId="0" borderId="0" xfId="412" applyNumberFormat="1" applyFont="1" applyFill="1" applyBorder="1" applyAlignment="1">
      <alignment horizontal="right"/>
    </xf>
    <xf numFmtId="1" fontId="57" fillId="0" borderId="11" xfId="412" applyNumberFormat="1" applyFont="1" applyBorder="1" applyAlignment="1">
      <alignment vertical="top" wrapText="1"/>
    </xf>
    <xf numFmtId="0" fontId="72" fillId="0" borderId="11" xfId="0" applyFont="1" applyFill="1" applyBorder="1" applyAlignment="1">
      <alignment horizontal="left" vertical="center" wrapText="1"/>
    </xf>
    <xf numFmtId="3" fontId="57" fillId="43" borderId="11" xfId="0" applyNumberFormat="1" applyFont="1" applyFill="1" applyBorder="1" applyAlignment="1">
      <alignment horizontal="right" wrapText="1"/>
    </xf>
    <xf numFmtId="1" fontId="58" fillId="43" borderId="0" xfId="412" applyNumberFormat="1" applyFont="1" applyFill="1" applyBorder="1" applyAlignment="1">
      <alignment wrapText="1"/>
    </xf>
    <xf numFmtId="1" fontId="58" fillId="0" borderId="0" xfId="412" applyNumberFormat="1" applyFont="1" applyBorder="1" applyAlignment="1">
      <alignment wrapText="1"/>
    </xf>
    <xf numFmtId="3" fontId="58" fillId="43" borderId="0" xfId="412" applyNumberFormat="1" applyFont="1" applyFill="1" applyBorder="1" applyAlignment="1">
      <alignment horizontal="right"/>
    </xf>
    <xf numFmtId="1" fontId="57" fillId="0" borderId="11" xfId="412" applyNumberFormat="1" applyFont="1" applyFill="1" applyBorder="1" applyAlignment="1">
      <alignment vertical="top" wrapText="1"/>
    </xf>
    <xf numFmtId="1" fontId="57" fillId="0" borderId="11" xfId="412" applyNumberFormat="1" applyFont="1" applyFill="1" applyBorder="1" applyAlignment="1">
      <alignment horizontal="left" vertical="center" wrapText="1"/>
    </xf>
    <xf numFmtId="164" fontId="57" fillId="0" borderId="11" xfId="409" applyNumberFormat="1" applyFont="1" applyBorder="1" applyAlignment="1">
      <alignment wrapText="1"/>
    </xf>
    <xf numFmtId="3" fontId="57" fillId="0" borderId="11" xfId="412" applyNumberFormat="1" applyFont="1" applyBorder="1" applyAlignment="1">
      <alignment horizontal="right"/>
    </xf>
    <xf numFmtId="3" fontId="57" fillId="0" borderId="11" xfId="412" applyNumberFormat="1" applyFont="1" applyBorder="1"/>
    <xf numFmtId="0" fontId="58" fillId="43" borderId="0" xfId="0" applyFont="1" applyFill="1" applyBorder="1" applyAlignment="1">
      <alignment horizontal="left" vertical="center" wrapText="1"/>
    </xf>
    <xf numFmtId="1" fontId="57" fillId="0" borderId="11" xfId="412" applyNumberFormat="1" applyFont="1" applyBorder="1" applyAlignment="1">
      <alignment vertical="center" wrapText="1"/>
    </xf>
    <xf numFmtId="3" fontId="57" fillId="0" borderId="11" xfId="412" applyNumberFormat="1" applyFont="1" applyFill="1" applyBorder="1" applyAlignment="1">
      <alignment horizontal="right"/>
    </xf>
    <xf numFmtId="1" fontId="57" fillId="0" borderId="11" xfId="412" applyNumberFormat="1" applyFont="1" applyBorder="1" applyAlignment="1">
      <alignment vertical="top"/>
    </xf>
    <xf numFmtId="49" fontId="57" fillId="0" borderId="11" xfId="0" applyNumberFormat="1" applyFont="1" applyFill="1" applyBorder="1" applyAlignment="1">
      <alignment vertical="top" wrapText="1"/>
    </xf>
    <xf numFmtId="1" fontId="57" fillId="0" borderId="11" xfId="412" applyNumberFormat="1" applyFont="1" applyBorder="1" applyAlignment="1">
      <alignment horizontal="left" vertical="center" wrapText="1"/>
    </xf>
    <xf numFmtId="3" fontId="57" fillId="0" borderId="15" xfId="412" applyNumberFormat="1" applyFont="1" applyBorder="1"/>
    <xf numFmtId="0" fontId="57" fillId="0" borderId="0" xfId="0" applyFont="1" applyFill="1" applyBorder="1" applyAlignment="1">
      <alignment vertical="top" wrapText="1"/>
    </xf>
    <xf numFmtId="0" fontId="57" fillId="0" borderId="0" xfId="0" applyFont="1"/>
    <xf numFmtId="0" fontId="57" fillId="0" borderId="11" xfId="0" applyFont="1" applyFill="1" applyBorder="1" applyAlignment="1">
      <alignment vertical="top" wrapText="1"/>
    </xf>
    <xf numFmtId="0" fontId="57" fillId="0" borderId="11" xfId="0" applyFont="1" applyFill="1" applyBorder="1" applyAlignment="1">
      <alignment vertical="center" wrapText="1"/>
    </xf>
    <xf numFmtId="3" fontId="58" fillId="0" borderId="0" xfId="412" applyNumberFormat="1" applyFont="1" applyBorder="1" applyAlignment="1">
      <alignment horizontal="right"/>
    </xf>
    <xf numFmtId="0" fontId="58" fillId="0" borderId="0" xfId="0" applyFont="1" applyFill="1" applyAlignment="1">
      <alignment horizontal="left" vertical="center" wrapText="1"/>
    </xf>
    <xf numFmtId="0" fontId="57" fillId="0" borderId="11" xfId="0" applyFont="1" applyFill="1" applyBorder="1" applyAlignment="1">
      <alignment horizontal="left" vertical="top" wrapText="1"/>
    </xf>
    <xf numFmtId="164" fontId="57" fillId="0" borderId="11" xfId="0" applyNumberFormat="1" applyFont="1" applyBorder="1" applyAlignment="1">
      <alignment wrapText="1"/>
    </xf>
    <xf numFmtId="1" fontId="57" fillId="0" borderId="0" xfId="412" applyNumberFormat="1" applyFont="1" applyBorder="1" applyAlignment="1">
      <alignment wrapText="1"/>
    </xf>
    <xf numFmtId="1" fontId="57" fillId="43" borderId="0" xfId="412" applyNumberFormat="1" applyFont="1" applyFill="1" applyBorder="1" applyAlignment="1">
      <alignment wrapText="1"/>
    </xf>
    <xf numFmtId="1" fontId="58" fillId="43" borderId="0" xfId="412" applyNumberFormat="1" applyFont="1" applyFill="1" applyBorder="1" applyAlignment="1">
      <alignment horizontal="left" vertical="center" wrapText="1"/>
    </xf>
    <xf numFmtId="3" fontId="58" fillId="43" borderId="0" xfId="0" applyNumberFormat="1" applyFont="1" applyFill="1" applyBorder="1" applyAlignment="1">
      <alignment horizontal="right"/>
    </xf>
    <xf numFmtId="0" fontId="57" fillId="0" borderId="11" xfId="0" applyFont="1" applyBorder="1" applyAlignment="1">
      <alignment vertical="top" wrapText="1"/>
    </xf>
    <xf numFmtId="3" fontId="57" fillId="0" borderId="11" xfId="0" applyNumberFormat="1" applyFont="1" applyBorder="1"/>
    <xf numFmtId="0" fontId="63" fillId="0" borderId="0" xfId="0" applyFont="1" applyAlignment="1">
      <alignment wrapText="1"/>
    </xf>
    <xf numFmtId="1" fontId="53" fillId="0" borderId="0" xfId="412" applyNumberFormat="1" applyFont="1" applyAlignment="1">
      <alignment vertical="top" wrapText="1"/>
    </xf>
    <xf numFmtId="3" fontId="53" fillId="0" borderId="0" xfId="0" applyNumberFormat="1" applyFont="1" applyFill="1" applyAlignment="1">
      <alignment horizontal="right" wrapText="1"/>
    </xf>
    <xf numFmtId="0" fontId="54" fillId="0" borderId="0" xfId="0" applyFont="1" applyAlignment="1">
      <alignment horizontal="left" vertical="center" wrapText="1"/>
    </xf>
    <xf numFmtId="3" fontId="53" fillId="0" borderId="11" xfId="0" applyNumberFormat="1" applyFont="1" applyFill="1" applyBorder="1" applyAlignment="1">
      <alignment horizontal="right" wrapText="1"/>
    </xf>
    <xf numFmtId="3" fontId="53" fillId="0" borderId="11" xfId="0" applyNumberFormat="1" applyFont="1" applyFill="1" applyBorder="1" applyAlignment="1">
      <alignment horizontal="right" vertical="center" wrapText="1"/>
    </xf>
    <xf numFmtId="0" fontId="54" fillId="0" borderId="11" xfId="0" applyFont="1" applyFill="1" applyBorder="1" applyAlignment="1">
      <alignment horizontal="right" vertical="center" wrapText="1"/>
    </xf>
    <xf numFmtId="1" fontId="54" fillId="0" borderId="11" xfId="0" applyNumberFormat="1" applyFont="1" applyBorder="1" applyAlignment="1">
      <alignment horizontal="left" vertical="center" wrapText="1"/>
    </xf>
    <xf numFmtId="3" fontId="55" fillId="0" borderId="0" xfId="0" applyNumberFormat="1" applyFont="1"/>
    <xf numFmtId="1" fontId="53" fillId="44" borderId="16" xfId="0" applyNumberFormat="1" applyFont="1" applyFill="1" applyBorder="1" applyAlignment="1">
      <alignment horizontal="right" wrapText="1"/>
    </xf>
    <xf numFmtId="3" fontId="53" fillId="44" borderId="16" xfId="0" applyNumberFormat="1" applyFont="1" applyFill="1" applyBorder="1" applyAlignment="1">
      <alignment horizontal="right"/>
    </xf>
    <xf numFmtId="1" fontId="53" fillId="0" borderId="0" xfId="412" applyNumberFormat="1" applyFont="1" applyBorder="1" applyAlignment="1">
      <alignment wrapText="1"/>
    </xf>
    <xf numFmtId="1" fontId="53" fillId="0" borderId="13" xfId="412" applyNumberFormat="1" applyFont="1" applyBorder="1" applyAlignment="1">
      <alignment wrapText="1"/>
    </xf>
    <xf numFmtId="1" fontId="55" fillId="0" borderId="13" xfId="0" applyNumberFormat="1" applyFont="1" applyFill="1" applyBorder="1" applyAlignment="1">
      <alignment horizontal="left" wrapText="1"/>
    </xf>
    <xf numFmtId="3" fontId="55" fillId="0" borderId="13" xfId="0" applyNumberFormat="1" applyFont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164" fontId="73" fillId="0" borderId="11" xfId="0" applyNumberFormat="1" applyFont="1" applyBorder="1" applyAlignment="1">
      <alignment wrapText="1"/>
    </xf>
    <xf numFmtId="1" fontId="53" fillId="0" borderId="11" xfId="412" applyNumberFormat="1" applyFont="1" applyFill="1" applyBorder="1" applyAlignment="1">
      <alignment vertical="center" wrapText="1"/>
    </xf>
    <xf numFmtId="1" fontId="53" fillId="0" borderId="11" xfId="412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left" vertical="top" wrapText="1"/>
    </xf>
    <xf numFmtId="0" fontId="53" fillId="0" borderId="16" xfId="0" applyFont="1" applyFill="1" applyBorder="1" applyAlignment="1">
      <alignment horizontal="left" vertical="top" wrapText="1"/>
    </xf>
    <xf numFmtId="0" fontId="54" fillId="0" borderId="16" xfId="0" applyFont="1" applyFill="1" applyBorder="1" applyAlignment="1">
      <alignment horizontal="left" vertical="center" wrapText="1"/>
    </xf>
    <xf numFmtId="164" fontId="53" fillId="0" borderId="16" xfId="0" applyNumberFormat="1" applyFont="1" applyBorder="1" applyAlignment="1">
      <alignment wrapText="1"/>
    </xf>
    <xf numFmtId="1" fontId="53" fillId="0" borderId="11" xfId="0" applyNumberFormat="1" applyFont="1" applyFill="1" applyBorder="1" applyAlignment="1">
      <alignment vertical="top" wrapText="1"/>
    </xf>
    <xf numFmtId="164" fontId="53" fillId="0" borderId="11" xfId="0" applyNumberFormat="1" applyFont="1" applyFill="1" applyBorder="1" applyAlignment="1">
      <alignment wrapText="1"/>
    </xf>
    <xf numFmtId="0" fontId="54" fillId="0" borderId="16" xfId="0" applyFont="1" applyBorder="1" applyAlignment="1">
      <alignment horizontal="left" vertical="center" wrapText="1"/>
    </xf>
    <xf numFmtId="164" fontId="53" fillId="0" borderId="0" xfId="0" applyNumberFormat="1" applyFont="1" applyFill="1" applyAlignment="1">
      <alignment wrapText="1"/>
    </xf>
    <xf numFmtId="3" fontId="53" fillId="0" borderId="16" xfId="412" applyNumberFormat="1" applyFont="1" applyFill="1" applyBorder="1"/>
    <xf numFmtId="164" fontId="53" fillId="0" borderId="0" xfId="0" applyNumberFormat="1" applyFont="1" applyAlignment="1">
      <alignment wrapText="1"/>
    </xf>
    <xf numFmtId="3" fontId="53" fillId="0" borderId="11" xfId="412" applyNumberFormat="1" applyFont="1" applyFill="1" applyBorder="1"/>
    <xf numFmtId="1" fontId="54" fillId="0" borderId="11" xfId="0" applyNumberFormat="1" applyFont="1" applyFill="1" applyBorder="1" applyAlignment="1">
      <alignment vertical="center" wrapText="1"/>
    </xf>
    <xf numFmtId="1" fontId="54" fillId="0" borderId="11" xfId="0" applyNumberFormat="1" applyFont="1" applyBorder="1" applyAlignment="1">
      <alignment vertical="center" wrapText="1"/>
    </xf>
    <xf numFmtId="164" fontId="53" fillId="0" borderId="17" xfId="0" applyNumberFormat="1" applyFont="1" applyFill="1" applyBorder="1" applyAlignment="1">
      <alignment wrapText="1"/>
    </xf>
    <xf numFmtId="0" fontId="53" fillId="0" borderId="11" xfId="0" applyFont="1" applyFill="1" applyBorder="1" applyAlignment="1">
      <alignment horizontal="right" vertical="top" wrapText="1"/>
    </xf>
    <xf numFmtId="3" fontId="53" fillId="0" borderId="17" xfId="412" applyNumberFormat="1" applyFont="1" applyFill="1" applyBorder="1" applyAlignment="1">
      <alignment horizontal="right"/>
    </xf>
    <xf numFmtId="1" fontId="55" fillId="0" borderId="13" xfId="412" applyNumberFormat="1" applyFont="1" applyBorder="1" applyAlignment="1">
      <alignment horizontal="left" vertical="center" wrapText="1"/>
    </xf>
    <xf numFmtId="3" fontId="55" fillId="0" borderId="13" xfId="412" applyNumberFormat="1" applyFont="1" applyFill="1" applyBorder="1" applyAlignment="1">
      <alignment horizontal="right"/>
    </xf>
    <xf numFmtId="3" fontId="67" fillId="0" borderId="11" xfId="412" applyNumberFormat="1" applyFont="1" applyFill="1" applyBorder="1" applyAlignment="1">
      <alignment horizontal="right"/>
    </xf>
    <xf numFmtId="1" fontId="58" fillId="0" borderId="14" xfId="412" applyNumberFormat="1" applyFont="1" applyFill="1" applyBorder="1" applyAlignment="1">
      <alignment wrapText="1"/>
    </xf>
    <xf numFmtId="3" fontId="57" fillId="0" borderId="13" xfId="412" applyNumberFormat="1" applyFont="1" applyBorder="1"/>
    <xf numFmtId="1" fontId="58" fillId="0" borderId="20" xfId="412" applyNumberFormat="1" applyFont="1" applyFill="1" applyBorder="1" applyAlignment="1">
      <alignment wrapText="1"/>
    </xf>
    <xf numFmtId="1" fontId="57" fillId="0" borderId="0" xfId="412" applyNumberFormat="1" applyFont="1" applyFill="1" applyBorder="1"/>
    <xf numFmtId="0" fontId="53" fillId="0" borderId="11" xfId="0" applyFont="1" applyFill="1" applyBorder="1" applyAlignment="1">
      <alignment horizontal="left" wrapText="1"/>
    </xf>
    <xf numFmtId="0" fontId="55" fillId="0" borderId="11" xfId="0" applyFont="1" applyFill="1" applyBorder="1" applyAlignment="1">
      <alignment horizontal="left" wrapText="1"/>
    </xf>
    <xf numFmtId="3" fontId="55" fillId="0" borderId="11" xfId="412" applyNumberFormat="1" applyFont="1" applyFill="1" applyBorder="1" applyAlignment="1">
      <alignment horizontal="right"/>
    </xf>
    <xf numFmtId="1" fontId="53" fillId="0" borderId="14" xfId="412" applyNumberFormat="1" applyFont="1" applyBorder="1" applyAlignment="1">
      <alignment vertical="top" wrapText="1"/>
    </xf>
    <xf numFmtId="1" fontId="55" fillId="0" borderId="14" xfId="0" applyNumberFormat="1" applyFont="1" applyFill="1" applyBorder="1" applyAlignment="1">
      <alignment horizontal="left" vertical="center" wrapText="1"/>
    </xf>
    <xf numFmtId="3" fontId="55" fillId="0" borderId="14" xfId="412" applyNumberFormat="1" applyFont="1" applyBorder="1" applyAlignment="1">
      <alignment horizontal="right"/>
    </xf>
    <xf numFmtId="1" fontId="54" fillId="0" borderId="11" xfId="412" applyNumberFormat="1" applyFont="1" applyBorder="1" applyAlignment="1">
      <alignment horizontal="left" vertical="center" wrapText="1"/>
    </xf>
    <xf numFmtId="3" fontId="53" fillId="0" borderId="11" xfId="412" applyNumberFormat="1" applyFont="1" applyBorder="1" applyAlignment="1"/>
    <xf numFmtId="1" fontId="53" fillId="0" borderId="13" xfId="412" applyNumberFormat="1" applyFont="1" applyBorder="1" applyAlignment="1">
      <alignment vertical="top" wrapText="1"/>
    </xf>
    <xf numFmtId="1" fontId="55" fillId="0" borderId="0" xfId="0" applyNumberFormat="1" applyFont="1" applyFill="1" applyBorder="1" applyAlignment="1">
      <alignment horizontal="center" wrapText="1"/>
    </xf>
    <xf numFmtId="164" fontId="55" fillId="0" borderId="13" xfId="0" applyNumberFormat="1" applyFont="1" applyBorder="1" applyAlignment="1">
      <alignment wrapText="1"/>
    </xf>
    <xf numFmtId="3" fontId="53" fillId="0" borderId="11" xfId="412" applyNumberFormat="1" applyFont="1" applyFill="1" applyBorder="1" applyAlignment="1"/>
    <xf numFmtId="1" fontId="53" fillId="0" borderId="13" xfId="412" applyNumberFormat="1" applyFont="1" applyFill="1" applyBorder="1" applyAlignment="1">
      <alignment vertical="top" wrapText="1"/>
    </xf>
    <xf numFmtId="1" fontId="55" fillId="0" borderId="13" xfId="0" applyNumberFormat="1" applyFont="1" applyFill="1" applyBorder="1" applyAlignment="1">
      <alignment horizontal="left" vertical="center" wrapText="1"/>
    </xf>
    <xf numFmtId="1" fontId="53" fillId="0" borderId="19" xfId="412" applyNumberFormat="1" applyFont="1" applyFill="1" applyBorder="1" applyAlignment="1">
      <alignment vertical="top" wrapText="1"/>
    </xf>
    <xf numFmtId="1" fontId="55" fillId="0" borderId="0" xfId="412" applyNumberFormat="1" applyFont="1" applyBorder="1" applyAlignment="1">
      <alignment horizontal="left" vertical="center" wrapText="1"/>
    </xf>
    <xf numFmtId="1" fontId="53" fillId="0" borderId="11" xfId="412" applyNumberFormat="1" applyFont="1" applyBorder="1" applyAlignment="1">
      <alignment wrapText="1"/>
    </xf>
    <xf numFmtId="0" fontId="67" fillId="0" borderId="11" xfId="0" applyFont="1" applyFill="1" applyBorder="1" applyAlignment="1">
      <alignment horizontal="center" vertical="center" wrapText="1"/>
    </xf>
    <xf numFmtId="1" fontId="54" fillId="0" borderId="11" xfId="412" applyNumberFormat="1" applyFont="1" applyBorder="1" applyAlignment="1">
      <alignment vertical="center" wrapText="1"/>
    </xf>
    <xf numFmtId="0" fontId="53" fillId="0" borderId="11" xfId="0" applyFont="1" applyFill="1" applyBorder="1" applyAlignment="1">
      <alignment vertical="top"/>
    </xf>
    <xf numFmtId="1" fontId="67" fillId="0" borderId="11" xfId="412" applyNumberFormat="1" applyFont="1" applyFill="1" applyBorder="1" applyAlignment="1">
      <alignment horizontal="center" vertical="center" wrapText="1"/>
    </xf>
    <xf numFmtId="3" fontId="53" fillId="0" borderId="11" xfId="0" applyNumberFormat="1" applyFont="1" applyBorder="1" applyAlignment="1">
      <alignment vertical="top" wrapText="1"/>
    </xf>
    <xf numFmtId="1" fontId="54" fillId="0" borderId="11" xfId="412" applyNumberFormat="1" applyFont="1" applyFill="1" applyBorder="1" applyAlignment="1">
      <alignment horizontal="left" vertical="center" wrapText="1"/>
    </xf>
    <xf numFmtId="1" fontId="53" fillId="44" borderId="11" xfId="0" applyNumberFormat="1" applyFont="1" applyFill="1" applyBorder="1" applyAlignment="1">
      <alignment horizontal="right"/>
    </xf>
    <xf numFmtId="1" fontId="53" fillId="0" borderId="23" xfId="412" applyNumberFormat="1" applyFont="1" applyFill="1" applyBorder="1" applyAlignment="1">
      <alignment horizontal="right"/>
    </xf>
    <xf numFmtId="1" fontId="57" fillId="0" borderId="20" xfId="412" applyNumberFormat="1" applyFont="1" applyFill="1" applyBorder="1"/>
    <xf numFmtId="1" fontId="53" fillId="0" borderId="11" xfId="0" applyNumberFormat="1" applyFont="1" applyFill="1" applyBorder="1" applyAlignment="1">
      <alignment horizontal="left" wrapText="1"/>
    </xf>
    <xf numFmtId="3" fontId="53" fillId="0" borderId="16" xfId="0" applyNumberFormat="1" applyFont="1" applyBorder="1" applyAlignment="1">
      <alignment horizontal="right"/>
    </xf>
    <xf numFmtId="1" fontId="53" fillId="0" borderId="19" xfId="412" applyNumberFormat="1" applyFont="1" applyBorder="1" applyAlignment="1">
      <alignment wrapText="1"/>
    </xf>
    <xf numFmtId="1" fontId="55" fillId="0" borderId="13" xfId="412" applyNumberFormat="1" applyFont="1" applyBorder="1" applyAlignment="1">
      <alignment horizontal="left" wrapText="1"/>
    </xf>
    <xf numFmtId="1" fontId="53" fillId="0" borderId="19" xfId="412" applyNumberFormat="1" applyFont="1" applyBorder="1" applyAlignment="1">
      <alignment vertical="top" wrapText="1"/>
    </xf>
    <xf numFmtId="1" fontId="54" fillId="0" borderId="11" xfId="412" applyNumberFormat="1" applyFont="1" applyBorder="1" applyAlignment="1">
      <alignment wrapText="1"/>
    </xf>
    <xf numFmtId="1" fontId="54" fillId="0" borderId="11" xfId="412" applyNumberFormat="1" applyFont="1" applyFill="1" applyBorder="1" applyAlignment="1">
      <alignment wrapText="1"/>
    </xf>
    <xf numFmtId="1" fontId="53" fillId="0" borderId="11" xfId="412" applyNumberFormat="1" applyFont="1" applyFill="1" applyBorder="1"/>
    <xf numFmtId="0" fontId="53" fillId="0" borderId="0" xfId="0" applyFont="1" applyFill="1" applyBorder="1" applyAlignment="1">
      <alignment wrapText="1"/>
    </xf>
    <xf numFmtId="0" fontId="53" fillId="0" borderId="0" xfId="410" applyFont="1" applyFill="1" applyBorder="1" applyAlignment="1">
      <alignment wrapText="1"/>
    </xf>
    <xf numFmtId="1" fontId="53" fillId="0" borderId="19" xfId="412" applyNumberFormat="1" applyFont="1" applyFill="1" applyBorder="1" applyAlignment="1">
      <alignment wrapText="1"/>
    </xf>
    <xf numFmtId="1" fontId="55" fillId="0" borderId="13" xfId="412" applyNumberFormat="1" applyFont="1" applyFill="1" applyBorder="1" applyAlignment="1">
      <alignment horizontal="left" wrapText="1"/>
    </xf>
    <xf numFmtId="3" fontId="55" fillId="0" borderId="13" xfId="0" applyNumberFormat="1" applyFont="1" applyFill="1" applyBorder="1" applyAlignment="1">
      <alignment horizontal="right"/>
    </xf>
    <xf numFmtId="3" fontId="53" fillId="0" borderId="11" xfId="412" applyNumberFormat="1" applyFont="1" applyFill="1" applyBorder="1" applyAlignment="1" applyProtection="1">
      <alignment horizontal="right"/>
      <protection locked="0"/>
    </xf>
    <xf numFmtId="0" fontId="63" fillId="0" borderId="0" xfId="0" applyFont="1" applyBorder="1"/>
    <xf numFmtId="1" fontId="58" fillId="0" borderId="0" xfId="412" applyNumberFormat="1" applyFont="1" applyFill="1" applyBorder="1" applyAlignment="1">
      <alignment horizontal="left"/>
    </xf>
    <xf numFmtId="1" fontId="57" fillId="44" borderId="11" xfId="412" applyNumberFormat="1" applyFont="1" applyFill="1" applyBorder="1" applyAlignment="1">
      <alignment horizontal="right"/>
    </xf>
    <xf numFmtId="3" fontId="57" fillId="44" borderId="11" xfId="412" applyNumberFormat="1" applyFont="1" applyFill="1" applyBorder="1" applyAlignment="1">
      <alignment horizontal="right"/>
    </xf>
    <xf numFmtId="3" fontId="57" fillId="0" borderId="0" xfId="412" applyNumberFormat="1" applyFont="1" applyFill="1" applyBorder="1" applyAlignment="1">
      <alignment horizontal="right"/>
    </xf>
    <xf numFmtId="1" fontId="57" fillId="0" borderId="13" xfId="412" applyNumberFormat="1" applyFont="1" applyFill="1" applyBorder="1" applyAlignment="1">
      <alignment wrapText="1"/>
    </xf>
    <xf numFmtId="1" fontId="58" fillId="0" borderId="13" xfId="412" applyNumberFormat="1" applyFont="1" applyFill="1" applyBorder="1" applyAlignment="1">
      <alignment horizontal="left" wrapText="1"/>
    </xf>
    <xf numFmtId="3" fontId="58" fillId="0" borderId="13" xfId="0" applyNumberFormat="1" applyFont="1" applyFill="1" applyBorder="1" applyAlignment="1">
      <alignment horizontal="right"/>
    </xf>
    <xf numFmtId="1" fontId="72" fillId="0" borderId="11" xfId="412" applyNumberFormat="1" applyFont="1" applyBorder="1" applyAlignment="1">
      <alignment vertical="center" wrapText="1"/>
    </xf>
    <xf numFmtId="3" fontId="57" fillId="0" borderId="11" xfId="0" applyNumberFormat="1" applyFont="1" applyFill="1" applyBorder="1" applyAlignment="1">
      <alignment horizontal="right"/>
    </xf>
    <xf numFmtId="1" fontId="57" fillId="0" borderId="11" xfId="412" applyNumberFormat="1" applyFont="1" applyBorder="1" applyAlignment="1">
      <alignment wrapText="1"/>
    </xf>
    <xf numFmtId="1" fontId="57" fillId="0" borderId="11" xfId="412" applyNumberFormat="1" applyFont="1" applyBorder="1" applyAlignment="1">
      <alignment horizontal="right" vertical="center" wrapText="1"/>
    </xf>
    <xf numFmtId="0" fontId="51" fillId="0" borderId="0" xfId="0" applyFont="1"/>
    <xf numFmtId="164" fontId="10" fillId="0" borderId="11" xfId="0" applyNumberFormat="1" applyFont="1" applyBorder="1"/>
    <xf numFmtId="0" fontId="9" fillId="46" borderId="11" xfId="0" applyFont="1" applyFill="1" applyBorder="1" applyAlignment="1">
      <alignment horizontal="left" wrapText="1"/>
    </xf>
    <xf numFmtId="0" fontId="10" fillId="46" borderId="11" xfId="0" applyFont="1" applyFill="1" applyBorder="1" applyAlignment="1">
      <alignment horizontal="left" wrapText="1"/>
    </xf>
    <xf numFmtId="1" fontId="8" fillId="0" borderId="0" xfId="412" applyNumberFormat="1" applyFont="1" applyAlignment="1">
      <alignment horizontal="center" wrapText="1"/>
    </xf>
    <xf numFmtId="1" fontId="5" fillId="0" borderId="13" xfId="412" applyNumberFormat="1" applyFont="1" applyFill="1" applyBorder="1" applyAlignment="1">
      <alignment horizontal="center" wrapText="1"/>
    </xf>
    <xf numFmtId="1" fontId="5" fillId="0" borderId="17" xfId="412" applyNumberFormat="1" applyFont="1" applyFill="1" applyBorder="1" applyAlignment="1">
      <alignment horizontal="center" wrapText="1"/>
    </xf>
    <xf numFmtId="1" fontId="13" fillId="44" borderId="11" xfId="412" applyNumberFormat="1" applyFont="1" applyFill="1" applyBorder="1" applyAlignment="1">
      <alignment horizontal="left" wrapText="1"/>
    </xf>
    <xf numFmtId="0" fontId="9" fillId="45" borderId="11" xfId="0" applyFont="1" applyFill="1" applyBorder="1" applyAlignment="1">
      <alignment horizontal="left" wrapText="1"/>
    </xf>
    <xf numFmtId="3" fontId="4" fillId="43" borderId="15" xfId="412" applyNumberFormat="1" applyFont="1" applyFill="1" applyBorder="1" applyAlignment="1">
      <alignment horizontal="center" wrapText="1"/>
    </xf>
    <xf numFmtId="3" fontId="4" fillId="43" borderId="16" xfId="412" applyNumberFormat="1" applyFont="1" applyFill="1" applyBorder="1" applyAlignment="1">
      <alignment horizontal="center" wrapText="1"/>
    </xf>
    <xf numFmtId="1" fontId="14" fillId="44" borderId="11" xfId="412" applyNumberFormat="1" applyFont="1" applyFill="1" applyBorder="1" applyAlignment="1">
      <alignment horizontal="right"/>
    </xf>
    <xf numFmtId="1" fontId="13" fillId="48" borderId="11" xfId="412" applyNumberFormat="1" applyFont="1" applyFill="1" applyBorder="1" applyAlignment="1">
      <alignment horizontal="left"/>
    </xf>
    <xf numFmtId="1" fontId="13" fillId="44" borderId="11" xfId="412" applyNumberFormat="1" applyFont="1" applyFill="1" applyBorder="1" applyAlignment="1">
      <alignment horizontal="left"/>
    </xf>
    <xf numFmtId="0" fontId="55" fillId="46" borderId="11" xfId="0" applyFont="1" applyFill="1" applyBorder="1" applyAlignment="1">
      <alignment horizontal="left" wrapText="1"/>
    </xf>
    <xf numFmtId="1" fontId="62" fillId="0" borderId="13" xfId="412" applyNumberFormat="1" applyFont="1" applyFill="1" applyBorder="1" applyAlignment="1">
      <alignment horizontal="center" wrapText="1"/>
    </xf>
    <xf numFmtId="1" fontId="62" fillId="0" borderId="17" xfId="412" applyNumberFormat="1" applyFont="1" applyFill="1" applyBorder="1" applyAlignment="1">
      <alignment horizontal="center" wrapText="1"/>
    </xf>
    <xf numFmtId="1" fontId="64" fillId="44" borderId="11" xfId="412" applyNumberFormat="1" applyFont="1" applyFill="1" applyBorder="1" applyAlignment="1">
      <alignment horizontal="right"/>
    </xf>
    <xf numFmtId="1" fontId="66" fillId="44" borderId="11" xfId="412" applyNumberFormat="1" applyFont="1" applyFill="1" applyBorder="1" applyAlignment="1">
      <alignment horizontal="left"/>
    </xf>
    <xf numFmtId="1" fontId="65" fillId="0" borderId="0" xfId="412" applyNumberFormat="1" applyFont="1" applyAlignment="1">
      <alignment horizontal="center" wrapText="1"/>
    </xf>
    <xf numFmtId="0" fontId="58" fillId="46" borderId="11" xfId="0" applyFont="1" applyFill="1" applyBorder="1" applyAlignment="1">
      <alignment horizontal="left" wrapText="1"/>
    </xf>
    <xf numFmtId="1" fontId="70" fillId="0" borderId="13" xfId="412" applyNumberFormat="1" applyFont="1" applyFill="1" applyBorder="1" applyAlignment="1">
      <alignment horizontal="center" wrapText="1"/>
    </xf>
    <xf numFmtId="1" fontId="70" fillId="0" borderId="17" xfId="412" applyNumberFormat="1" applyFont="1" applyFill="1" applyBorder="1" applyAlignment="1">
      <alignment horizontal="center" wrapText="1"/>
    </xf>
    <xf numFmtId="1" fontId="71" fillId="44" borderId="11" xfId="412" applyNumberFormat="1" applyFont="1" applyFill="1" applyBorder="1" applyAlignment="1">
      <alignment horizontal="right"/>
    </xf>
    <xf numFmtId="1" fontId="65" fillId="44" borderId="11" xfId="412" applyNumberFormat="1" applyFont="1" applyFill="1" applyBorder="1" applyAlignment="1">
      <alignment horizontal="left"/>
    </xf>
    <xf numFmtId="0" fontId="14" fillId="44" borderId="11" xfId="0" applyFont="1" applyFill="1" applyBorder="1" applyAlignment="1">
      <alignment horizontal="right"/>
    </xf>
    <xf numFmtId="0" fontId="9" fillId="46" borderId="19" xfId="0" applyFont="1" applyFill="1" applyBorder="1" applyAlignment="1">
      <alignment horizontal="left" wrapText="1"/>
    </xf>
    <xf numFmtId="0" fontId="9" fillId="46" borderId="17" xfId="0" applyFont="1" applyFill="1" applyBorder="1" applyAlignment="1">
      <alignment horizontal="left" wrapText="1"/>
    </xf>
    <xf numFmtId="1" fontId="49" fillId="0" borderId="13" xfId="412" applyNumberFormat="1" applyFont="1" applyFill="1" applyBorder="1" applyAlignment="1">
      <alignment horizontal="center" wrapText="1"/>
    </xf>
    <xf numFmtId="1" fontId="49" fillId="0" borderId="17" xfId="412" applyNumberFormat="1" applyFont="1" applyFill="1" applyBorder="1" applyAlignment="1">
      <alignment horizontal="center" wrapText="1"/>
    </xf>
    <xf numFmtId="0" fontId="50" fillId="44" borderId="11" xfId="0" applyFont="1" applyFill="1" applyBorder="1" applyAlignment="1">
      <alignment horizontal="right"/>
    </xf>
    <xf numFmtId="1" fontId="8" fillId="44" borderId="11" xfId="412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7" fillId="46" borderId="11" xfId="0" applyFont="1" applyFill="1" applyBorder="1" applyAlignment="1">
      <alignment horizontal="left" wrapText="1"/>
    </xf>
  </cellXfs>
  <cellStyles count="47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10" xfId="22"/>
    <cellStyle name="Accent1 11" xfId="23"/>
    <cellStyle name="Accent1 12" xfId="24"/>
    <cellStyle name="Accent1 13" xfId="25"/>
    <cellStyle name="Accent1 14" xfId="26"/>
    <cellStyle name="Accent1 15" xfId="27"/>
    <cellStyle name="Accent1 16" xfId="28"/>
    <cellStyle name="Accent1 17" xfId="29"/>
    <cellStyle name="Accent1 18" xfId="30"/>
    <cellStyle name="Accent1 19" xfId="31"/>
    <cellStyle name="Accent1 2" xfId="32"/>
    <cellStyle name="Accent1 20" xfId="33"/>
    <cellStyle name="Accent1 21" xfId="34"/>
    <cellStyle name="Accent1 22" xfId="35"/>
    <cellStyle name="Accent1 23" xfId="36"/>
    <cellStyle name="Accent1 24" xfId="37"/>
    <cellStyle name="Accent1 25" xfId="38"/>
    <cellStyle name="Accent1 26" xfId="39"/>
    <cellStyle name="Accent1 27" xfId="40"/>
    <cellStyle name="Accent1 28" xfId="41"/>
    <cellStyle name="Accent1 29" xfId="42"/>
    <cellStyle name="Accent1 3" xfId="43"/>
    <cellStyle name="Accent1 30" xfId="44"/>
    <cellStyle name="Accent1 31" xfId="45"/>
    <cellStyle name="Accent1 32" xfId="46"/>
    <cellStyle name="Accent1 33" xfId="47"/>
    <cellStyle name="Accent1 34" xfId="48"/>
    <cellStyle name="Accent1 35" xfId="49"/>
    <cellStyle name="Accent1 36" xfId="50"/>
    <cellStyle name="Accent1 37" xfId="51"/>
    <cellStyle name="Accent1 38" xfId="52"/>
    <cellStyle name="Accent1 39" xfId="53"/>
    <cellStyle name="Accent1 4" xfId="54"/>
    <cellStyle name="Accent1 40" xfId="55"/>
    <cellStyle name="Accent1 41" xfId="56"/>
    <cellStyle name="Accent1 42" xfId="57"/>
    <cellStyle name="Accent1 43" xfId="58"/>
    <cellStyle name="Accent1 44" xfId="59"/>
    <cellStyle name="Accent1 45" xfId="60"/>
    <cellStyle name="Accent1 46" xfId="61"/>
    <cellStyle name="Accent1 47" xfId="62"/>
    <cellStyle name="Accent1 48" xfId="63"/>
    <cellStyle name="Accent1 49" xfId="64"/>
    <cellStyle name="Accent1 5" xfId="65"/>
    <cellStyle name="Accent1 50" xfId="66"/>
    <cellStyle name="Accent1 51" xfId="67"/>
    <cellStyle name="Accent1 52" xfId="68"/>
    <cellStyle name="Accent1 53" xfId="69"/>
    <cellStyle name="Accent1 54" xfId="70"/>
    <cellStyle name="Accent1 55" xfId="71"/>
    <cellStyle name="Accent1 56" xfId="72"/>
    <cellStyle name="Accent1 57" xfId="73"/>
    <cellStyle name="Accent1 58" xfId="74"/>
    <cellStyle name="Accent1 59" xfId="75"/>
    <cellStyle name="Accent1 6" xfId="76"/>
    <cellStyle name="Accent1 60" xfId="77"/>
    <cellStyle name="Accent1 7" xfId="78"/>
    <cellStyle name="Accent1 8" xfId="79"/>
    <cellStyle name="Accent1 9" xfId="80"/>
    <cellStyle name="Accent2 - 20%" xfId="81"/>
    <cellStyle name="Accent2 - 40%" xfId="82"/>
    <cellStyle name="Accent2 - 60%" xfId="83"/>
    <cellStyle name="Accent2 10" xfId="84"/>
    <cellStyle name="Accent2 11" xfId="85"/>
    <cellStyle name="Accent2 12" xfId="86"/>
    <cellStyle name="Accent2 13" xfId="87"/>
    <cellStyle name="Accent2 14" xfId="88"/>
    <cellStyle name="Accent2 15" xfId="89"/>
    <cellStyle name="Accent2 16" xfId="90"/>
    <cellStyle name="Accent2 17" xfId="91"/>
    <cellStyle name="Accent2 18" xfId="92"/>
    <cellStyle name="Accent2 19" xfId="93"/>
    <cellStyle name="Accent2 2" xfId="94"/>
    <cellStyle name="Accent2 20" xfId="95"/>
    <cellStyle name="Accent2 21" xfId="96"/>
    <cellStyle name="Accent2 22" xfId="97"/>
    <cellStyle name="Accent2 23" xfId="98"/>
    <cellStyle name="Accent2 24" xfId="99"/>
    <cellStyle name="Accent2 25" xfId="100"/>
    <cellStyle name="Accent2 26" xfId="101"/>
    <cellStyle name="Accent2 27" xfId="102"/>
    <cellStyle name="Accent2 28" xfId="103"/>
    <cellStyle name="Accent2 29" xfId="104"/>
    <cellStyle name="Accent2 3" xfId="105"/>
    <cellStyle name="Accent2 30" xfId="106"/>
    <cellStyle name="Accent2 31" xfId="107"/>
    <cellStyle name="Accent2 32" xfId="108"/>
    <cellStyle name="Accent2 33" xfId="109"/>
    <cellStyle name="Accent2 34" xfId="110"/>
    <cellStyle name="Accent2 35" xfId="111"/>
    <cellStyle name="Accent2 36" xfId="112"/>
    <cellStyle name="Accent2 37" xfId="113"/>
    <cellStyle name="Accent2 38" xfId="114"/>
    <cellStyle name="Accent2 39" xfId="115"/>
    <cellStyle name="Accent2 4" xfId="116"/>
    <cellStyle name="Accent2 40" xfId="117"/>
    <cellStyle name="Accent2 41" xfId="118"/>
    <cellStyle name="Accent2 42" xfId="119"/>
    <cellStyle name="Accent2 43" xfId="120"/>
    <cellStyle name="Accent2 44" xfId="121"/>
    <cellStyle name="Accent2 45" xfId="122"/>
    <cellStyle name="Accent2 46" xfId="123"/>
    <cellStyle name="Accent2 47" xfId="124"/>
    <cellStyle name="Accent2 48" xfId="125"/>
    <cellStyle name="Accent2 49" xfId="126"/>
    <cellStyle name="Accent2 5" xfId="127"/>
    <cellStyle name="Accent2 50" xfId="128"/>
    <cellStyle name="Accent2 51" xfId="129"/>
    <cellStyle name="Accent2 52" xfId="130"/>
    <cellStyle name="Accent2 53" xfId="131"/>
    <cellStyle name="Accent2 54" xfId="132"/>
    <cellStyle name="Accent2 55" xfId="133"/>
    <cellStyle name="Accent2 56" xfId="134"/>
    <cellStyle name="Accent2 57" xfId="135"/>
    <cellStyle name="Accent2 58" xfId="136"/>
    <cellStyle name="Accent2 59" xfId="137"/>
    <cellStyle name="Accent2 6" xfId="138"/>
    <cellStyle name="Accent2 60" xfId="139"/>
    <cellStyle name="Accent2 7" xfId="140"/>
    <cellStyle name="Accent2 8" xfId="141"/>
    <cellStyle name="Accent2 9" xfId="142"/>
    <cellStyle name="Accent3 - 20%" xfId="143"/>
    <cellStyle name="Accent3 - 40%" xfId="144"/>
    <cellStyle name="Accent3 - 60%" xfId="145"/>
    <cellStyle name="Accent3 10" xfId="146"/>
    <cellStyle name="Accent3 11" xfId="147"/>
    <cellStyle name="Accent3 12" xfId="148"/>
    <cellStyle name="Accent3 13" xfId="149"/>
    <cellStyle name="Accent3 14" xfId="150"/>
    <cellStyle name="Accent3 15" xfId="151"/>
    <cellStyle name="Accent3 16" xfId="152"/>
    <cellStyle name="Accent3 17" xfId="153"/>
    <cellStyle name="Accent3 18" xfId="154"/>
    <cellStyle name="Accent3 19" xfId="155"/>
    <cellStyle name="Accent3 2" xfId="156"/>
    <cellStyle name="Accent3 20" xfId="157"/>
    <cellStyle name="Accent3 21" xfId="158"/>
    <cellStyle name="Accent3 22" xfId="159"/>
    <cellStyle name="Accent3 23" xfId="160"/>
    <cellStyle name="Accent3 24" xfId="161"/>
    <cellStyle name="Accent3 25" xfId="162"/>
    <cellStyle name="Accent3 26" xfId="163"/>
    <cellStyle name="Accent3 27" xfId="164"/>
    <cellStyle name="Accent3 28" xfId="165"/>
    <cellStyle name="Accent3 29" xfId="166"/>
    <cellStyle name="Accent3 3" xfId="167"/>
    <cellStyle name="Accent3 30" xfId="168"/>
    <cellStyle name="Accent3 31" xfId="169"/>
    <cellStyle name="Accent3 32" xfId="170"/>
    <cellStyle name="Accent3 33" xfId="171"/>
    <cellStyle name="Accent3 34" xfId="172"/>
    <cellStyle name="Accent3 35" xfId="173"/>
    <cellStyle name="Accent3 36" xfId="174"/>
    <cellStyle name="Accent3 37" xfId="175"/>
    <cellStyle name="Accent3 38" xfId="176"/>
    <cellStyle name="Accent3 39" xfId="177"/>
    <cellStyle name="Accent3 4" xfId="178"/>
    <cellStyle name="Accent3 40" xfId="179"/>
    <cellStyle name="Accent3 41" xfId="180"/>
    <cellStyle name="Accent3 42" xfId="181"/>
    <cellStyle name="Accent3 43" xfId="182"/>
    <cellStyle name="Accent3 44" xfId="183"/>
    <cellStyle name="Accent3 45" xfId="184"/>
    <cellStyle name="Accent3 46" xfId="185"/>
    <cellStyle name="Accent3 47" xfId="186"/>
    <cellStyle name="Accent3 48" xfId="187"/>
    <cellStyle name="Accent3 49" xfId="188"/>
    <cellStyle name="Accent3 5" xfId="189"/>
    <cellStyle name="Accent3 50" xfId="190"/>
    <cellStyle name="Accent3 51" xfId="191"/>
    <cellStyle name="Accent3 52" xfId="192"/>
    <cellStyle name="Accent3 53" xfId="193"/>
    <cellStyle name="Accent3 54" xfId="194"/>
    <cellStyle name="Accent3 55" xfId="195"/>
    <cellStyle name="Accent3 56" xfId="196"/>
    <cellStyle name="Accent3 57" xfId="197"/>
    <cellStyle name="Accent3 58" xfId="198"/>
    <cellStyle name="Accent3 59" xfId="199"/>
    <cellStyle name="Accent3 6" xfId="200"/>
    <cellStyle name="Accent3 60" xfId="201"/>
    <cellStyle name="Accent3 7" xfId="202"/>
    <cellStyle name="Accent3 8" xfId="203"/>
    <cellStyle name="Accent3 9" xfId="204"/>
    <cellStyle name="Accent4 - 20%" xfId="205"/>
    <cellStyle name="Accent4 - 40%" xfId="206"/>
    <cellStyle name="Accent4 - 60%" xfId="207"/>
    <cellStyle name="Accent4 10" xfId="208"/>
    <cellStyle name="Accent4 11" xfId="209"/>
    <cellStyle name="Accent4 12" xfId="210"/>
    <cellStyle name="Accent4 13" xfId="211"/>
    <cellStyle name="Accent4 14" xfId="212"/>
    <cellStyle name="Accent4 15" xfId="213"/>
    <cellStyle name="Accent4 16" xfId="214"/>
    <cellStyle name="Accent4 17" xfId="215"/>
    <cellStyle name="Accent4 18" xfId="216"/>
    <cellStyle name="Accent4 19" xfId="217"/>
    <cellStyle name="Accent4 2" xfId="218"/>
    <cellStyle name="Accent4 20" xfId="219"/>
    <cellStyle name="Accent4 21" xfId="220"/>
    <cellStyle name="Accent4 22" xfId="221"/>
    <cellStyle name="Accent4 23" xfId="222"/>
    <cellStyle name="Accent4 24" xfId="223"/>
    <cellStyle name="Accent4 25" xfId="224"/>
    <cellStyle name="Accent4 26" xfId="225"/>
    <cellStyle name="Accent4 27" xfId="226"/>
    <cellStyle name="Accent4 28" xfId="227"/>
    <cellStyle name="Accent4 29" xfId="228"/>
    <cellStyle name="Accent4 3" xfId="229"/>
    <cellStyle name="Accent4 30" xfId="230"/>
    <cellStyle name="Accent4 31" xfId="231"/>
    <cellStyle name="Accent4 32" xfId="232"/>
    <cellStyle name="Accent4 33" xfId="233"/>
    <cellStyle name="Accent4 34" xfId="234"/>
    <cellStyle name="Accent4 35" xfId="235"/>
    <cellStyle name="Accent4 36" xfId="236"/>
    <cellStyle name="Accent4 37" xfId="237"/>
    <cellStyle name="Accent4 38" xfId="238"/>
    <cellStyle name="Accent4 39" xfId="239"/>
    <cellStyle name="Accent4 4" xfId="240"/>
    <cellStyle name="Accent4 40" xfId="241"/>
    <cellStyle name="Accent4 41" xfId="242"/>
    <cellStyle name="Accent4 42" xfId="243"/>
    <cellStyle name="Accent4 43" xfId="244"/>
    <cellStyle name="Accent4 44" xfId="245"/>
    <cellStyle name="Accent4 45" xfId="246"/>
    <cellStyle name="Accent4 46" xfId="247"/>
    <cellStyle name="Accent4 47" xfId="248"/>
    <cellStyle name="Accent4 48" xfId="249"/>
    <cellStyle name="Accent4 49" xfId="250"/>
    <cellStyle name="Accent4 5" xfId="251"/>
    <cellStyle name="Accent4 50" xfId="252"/>
    <cellStyle name="Accent4 51" xfId="253"/>
    <cellStyle name="Accent4 52" xfId="254"/>
    <cellStyle name="Accent4 53" xfId="255"/>
    <cellStyle name="Accent4 54" xfId="256"/>
    <cellStyle name="Accent4 55" xfId="257"/>
    <cellStyle name="Accent4 56" xfId="258"/>
    <cellStyle name="Accent4 57" xfId="259"/>
    <cellStyle name="Accent4 58" xfId="260"/>
    <cellStyle name="Accent4 59" xfId="261"/>
    <cellStyle name="Accent4 6" xfId="262"/>
    <cellStyle name="Accent4 60" xfId="263"/>
    <cellStyle name="Accent4 7" xfId="264"/>
    <cellStyle name="Accent4 8" xfId="265"/>
    <cellStyle name="Accent4 9" xfId="266"/>
    <cellStyle name="Accent5 - 20%" xfId="267"/>
    <cellStyle name="Accent5 - 40%" xfId="268"/>
    <cellStyle name="Accent5 - 60%" xfId="269"/>
    <cellStyle name="Accent5 10" xfId="270"/>
    <cellStyle name="Accent5 11" xfId="271"/>
    <cellStyle name="Accent5 12" xfId="272"/>
    <cellStyle name="Accent5 13" xfId="273"/>
    <cellStyle name="Accent5 14" xfId="274"/>
    <cellStyle name="Accent5 15" xfId="275"/>
    <cellStyle name="Accent5 16" xfId="276"/>
    <cellStyle name="Accent5 17" xfId="277"/>
    <cellStyle name="Accent5 18" xfId="278"/>
    <cellStyle name="Accent5 19" xfId="279"/>
    <cellStyle name="Accent5 2" xfId="280"/>
    <cellStyle name="Accent5 20" xfId="281"/>
    <cellStyle name="Accent5 21" xfId="282"/>
    <cellStyle name="Accent5 22" xfId="283"/>
    <cellStyle name="Accent5 23" xfId="284"/>
    <cellStyle name="Accent5 24" xfId="285"/>
    <cellStyle name="Accent5 25" xfId="286"/>
    <cellStyle name="Accent5 26" xfId="287"/>
    <cellStyle name="Accent5 27" xfId="288"/>
    <cellStyle name="Accent5 28" xfId="289"/>
    <cellStyle name="Accent5 29" xfId="290"/>
    <cellStyle name="Accent5 3" xfId="291"/>
    <cellStyle name="Accent5 30" xfId="292"/>
    <cellStyle name="Accent5 31" xfId="293"/>
    <cellStyle name="Accent5 32" xfId="294"/>
    <cellStyle name="Accent5 33" xfId="295"/>
    <cellStyle name="Accent5 34" xfId="296"/>
    <cellStyle name="Accent5 35" xfId="297"/>
    <cellStyle name="Accent5 36" xfId="298"/>
    <cellStyle name="Accent5 37" xfId="299"/>
    <cellStyle name="Accent5 38" xfId="300"/>
    <cellStyle name="Accent5 39" xfId="301"/>
    <cellStyle name="Accent5 4" xfId="302"/>
    <cellStyle name="Accent5 40" xfId="303"/>
    <cellStyle name="Accent5 41" xfId="304"/>
    <cellStyle name="Accent5 42" xfId="305"/>
    <cellStyle name="Accent5 43" xfId="306"/>
    <cellStyle name="Accent5 44" xfId="307"/>
    <cellStyle name="Accent5 45" xfId="308"/>
    <cellStyle name="Accent5 46" xfId="309"/>
    <cellStyle name="Accent5 47" xfId="310"/>
    <cellStyle name="Accent5 48" xfId="311"/>
    <cellStyle name="Accent5 49" xfId="312"/>
    <cellStyle name="Accent5 5" xfId="313"/>
    <cellStyle name="Accent5 50" xfId="314"/>
    <cellStyle name="Accent5 51" xfId="315"/>
    <cellStyle name="Accent5 52" xfId="316"/>
    <cellStyle name="Accent5 53" xfId="317"/>
    <cellStyle name="Accent5 54" xfId="318"/>
    <cellStyle name="Accent5 55" xfId="319"/>
    <cellStyle name="Accent5 56" xfId="320"/>
    <cellStyle name="Accent5 57" xfId="321"/>
    <cellStyle name="Accent5 58" xfId="322"/>
    <cellStyle name="Accent5 59" xfId="323"/>
    <cellStyle name="Accent5 6" xfId="324"/>
    <cellStyle name="Accent5 60" xfId="325"/>
    <cellStyle name="Accent5 7" xfId="326"/>
    <cellStyle name="Accent5 8" xfId="327"/>
    <cellStyle name="Accent5 9" xfId="328"/>
    <cellStyle name="Accent6 - 20%" xfId="329"/>
    <cellStyle name="Accent6 - 40%" xfId="330"/>
    <cellStyle name="Accent6 - 60%" xfId="331"/>
    <cellStyle name="Accent6 10" xfId="332"/>
    <cellStyle name="Accent6 11" xfId="333"/>
    <cellStyle name="Accent6 12" xfId="334"/>
    <cellStyle name="Accent6 13" xfId="335"/>
    <cellStyle name="Accent6 14" xfId="336"/>
    <cellStyle name="Accent6 15" xfId="337"/>
    <cellStyle name="Accent6 16" xfId="338"/>
    <cellStyle name="Accent6 17" xfId="339"/>
    <cellStyle name="Accent6 18" xfId="340"/>
    <cellStyle name="Accent6 19" xfId="341"/>
    <cellStyle name="Accent6 2" xfId="342"/>
    <cellStyle name="Accent6 20" xfId="343"/>
    <cellStyle name="Accent6 21" xfId="344"/>
    <cellStyle name="Accent6 22" xfId="345"/>
    <cellStyle name="Accent6 23" xfId="346"/>
    <cellStyle name="Accent6 24" xfId="347"/>
    <cellStyle name="Accent6 25" xfId="348"/>
    <cellStyle name="Accent6 26" xfId="349"/>
    <cellStyle name="Accent6 27" xfId="350"/>
    <cellStyle name="Accent6 28" xfId="351"/>
    <cellStyle name="Accent6 29" xfId="352"/>
    <cellStyle name="Accent6 3" xfId="353"/>
    <cellStyle name="Accent6 30" xfId="354"/>
    <cellStyle name="Accent6 31" xfId="355"/>
    <cellStyle name="Accent6 32" xfId="356"/>
    <cellStyle name="Accent6 33" xfId="357"/>
    <cellStyle name="Accent6 34" xfId="358"/>
    <cellStyle name="Accent6 35" xfId="359"/>
    <cellStyle name="Accent6 36" xfId="360"/>
    <cellStyle name="Accent6 37" xfId="361"/>
    <cellStyle name="Accent6 38" xfId="362"/>
    <cellStyle name="Accent6 39" xfId="363"/>
    <cellStyle name="Accent6 4" xfId="364"/>
    <cellStyle name="Accent6 40" xfId="365"/>
    <cellStyle name="Accent6 41" xfId="366"/>
    <cellStyle name="Accent6 42" xfId="367"/>
    <cellStyle name="Accent6 43" xfId="368"/>
    <cellStyle name="Accent6 44" xfId="369"/>
    <cellStyle name="Accent6 45" xfId="370"/>
    <cellStyle name="Accent6 46" xfId="371"/>
    <cellStyle name="Accent6 47" xfId="372"/>
    <cellStyle name="Accent6 48" xfId="373"/>
    <cellStyle name="Accent6 49" xfId="374"/>
    <cellStyle name="Accent6 5" xfId="375"/>
    <cellStyle name="Accent6 50" xfId="376"/>
    <cellStyle name="Accent6 51" xfId="377"/>
    <cellStyle name="Accent6 52" xfId="378"/>
    <cellStyle name="Accent6 53" xfId="379"/>
    <cellStyle name="Accent6 54" xfId="380"/>
    <cellStyle name="Accent6 55" xfId="381"/>
    <cellStyle name="Accent6 56" xfId="382"/>
    <cellStyle name="Accent6 57" xfId="383"/>
    <cellStyle name="Accent6 58" xfId="384"/>
    <cellStyle name="Accent6 59" xfId="385"/>
    <cellStyle name="Accent6 6" xfId="386"/>
    <cellStyle name="Accent6 60" xfId="387"/>
    <cellStyle name="Accent6 7" xfId="388"/>
    <cellStyle name="Accent6 8" xfId="389"/>
    <cellStyle name="Accent6 9" xfId="390"/>
    <cellStyle name="Bad 2" xfId="391"/>
    <cellStyle name="Calculation 2" xfId="392"/>
    <cellStyle name="Check Cell 2" xfId="393"/>
    <cellStyle name="Emphasis 1" xfId="394"/>
    <cellStyle name="Emphasis 2" xfId="395"/>
    <cellStyle name="Emphasis 3" xfId="396"/>
    <cellStyle name="Explanatory Text 2" xfId="397"/>
    <cellStyle name="Good 2" xfId="398"/>
    <cellStyle name="Heading 1 2" xfId="399"/>
    <cellStyle name="Heading 2 2" xfId="400"/>
    <cellStyle name="Heading 3 2" xfId="401"/>
    <cellStyle name="Heading 4 2" xfId="402"/>
    <cellStyle name="Input 2" xfId="403"/>
    <cellStyle name="Linked Cell 2" xfId="404"/>
    <cellStyle name="Neutral 2" xfId="405"/>
    <cellStyle name="Normal" xfId="0" builtinId="0"/>
    <cellStyle name="Normal 2" xfId="406"/>
    <cellStyle name="Normal 2 2" xfId="407"/>
    <cellStyle name="Normal 3" xfId="408"/>
    <cellStyle name="Normal 4" xfId="409"/>
    <cellStyle name="Normal_F12__INVESTICIJAS_20051" xfId="410"/>
    <cellStyle name="Normal_F12_19 05 2005 18 15_ ar precizetiem proj kodiem" xfId="411"/>
    <cellStyle name="Normal_Investic2003" xfId="412"/>
    <cellStyle name="Note 2" xfId="413"/>
    <cellStyle name="Note 3" xfId="414"/>
    <cellStyle name="Output 2" xfId="415"/>
    <cellStyle name="Parastais_04_uz17_11_2006" xfId="416"/>
    <cellStyle name="Percent" xfId="417" builtinId="5"/>
    <cellStyle name="SAPBEXaggData" xfId="418"/>
    <cellStyle name="SAPBEXaggDataEmph" xfId="419"/>
    <cellStyle name="SAPBEXaggItem" xfId="420"/>
    <cellStyle name="SAPBEXaggItemX" xfId="421"/>
    <cellStyle name="SAPBEXchaText" xfId="422"/>
    <cellStyle name="SAPBEXexcBad7" xfId="423"/>
    <cellStyle name="SAPBEXexcBad8" xfId="424"/>
    <cellStyle name="SAPBEXexcBad9" xfId="425"/>
    <cellStyle name="SAPBEXexcCritical4" xfId="426"/>
    <cellStyle name="SAPBEXexcCritical5" xfId="427"/>
    <cellStyle name="SAPBEXexcCritical6" xfId="428"/>
    <cellStyle name="SAPBEXexcGood1" xfId="429"/>
    <cellStyle name="SAPBEXexcGood2" xfId="430"/>
    <cellStyle name="SAPBEXexcGood3" xfId="431"/>
    <cellStyle name="SAPBEXfilterDrill" xfId="432"/>
    <cellStyle name="SAPBEXfilterItem" xfId="433"/>
    <cellStyle name="SAPBEXfilterText" xfId="434"/>
    <cellStyle name="SAPBEXfilterText 2" xfId="435"/>
    <cellStyle name="SAPBEXformats" xfId="436"/>
    <cellStyle name="SAPBEXheaderItem" xfId="437"/>
    <cellStyle name="SAPBEXheaderItem 2" xfId="438"/>
    <cellStyle name="SAPBEXheaderText" xfId="439"/>
    <cellStyle name="SAPBEXheaderText 2" xfId="440"/>
    <cellStyle name="SAPBEXHLevel0" xfId="441"/>
    <cellStyle name="SAPBEXHLevel0 2" xfId="442"/>
    <cellStyle name="SAPBEXHLevel0X" xfId="443"/>
    <cellStyle name="SAPBEXHLevel0X 2" xfId="444"/>
    <cellStyle name="SAPBEXHLevel1" xfId="445"/>
    <cellStyle name="SAPBEXHLevel1 2" xfId="446"/>
    <cellStyle name="SAPBEXHLevel1X" xfId="447"/>
    <cellStyle name="SAPBEXHLevel1X 2" xfId="448"/>
    <cellStyle name="SAPBEXHLevel2" xfId="449"/>
    <cellStyle name="SAPBEXHLevel2 2" xfId="450"/>
    <cellStyle name="SAPBEXHLevel2X" xfId="451"/>
    <cellStyle name="SAPBEXHLevel2X 2" xfId="452"/>
    <cellStyle name="SAPBEXHLevel3" xfId="453"/>
    <cellStyle name="SAPBEXHLevel3 2" xfId="454"/>
    <cellStyle name="SAPBEXHLevel3X" xfId="455"/>
    <cellStyle name="SAPBEXHLevel3X 2" xfId="456"/>
    <cellStyle name="SAPBEXinputData" xfId="457"/>
    <cellStyle name="SAPBEXinputData 2" xfId="458"/>
    <cellStyle name="SAPBEXresData" xfId="459"/>
    <cellStyle name="SAPBEXresDataEmph" xfId="460"/>
    <cellStyle name="SAPBEXresItem" xfId="461"/>
    <cellStyle name="SAPBEXresItemX" xfId="462"/>
    <cellStyle name="SAPBEXstdData" xfId="463"/>
    <cellStyle name="SAPBEXstdDataEmph" xfId="464"/>
    <cellStyle name="SAPBEXstdItem" xfId="465"/>
    <cellStyle name="SAPBEXstdItemX" xfId="466"/>
    <cellStyle name="SAPBEXtitle" xfId="467"/>
    <cellStyle name="SAPBEXtitle 2" xfId="468"/>
    <cellStyle name="SAPBEXundefined" xfId="469"/>
    <cellStyle name="Sheet Title" xfId="470"/>
    <cellStyle name="Stils 1" xfId="471"/>
    <cellStyle name="Title 2" xfId="472"/>
    <cellStyle name="Total 2" xfId="473"/>
    <cellStyle name="Warning Text 2" xfId="4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tabSelected="1" view="pageLayout" zoomScaleNormal="100" workbookViewId="0">
      <selection activeCell="C4" sqref="C4"/>
    </sheetView>
  </sheetViews>
  <sheetFormatPr defaultColWidth="13.42578125" defaultRowHeight="12"/>
  <cols>
    <col min="1" max="1" width="16" style="45" customWidth="1"/>
    <col min="2" max="2" width="18.85546875" style="45" customWidth="1"/>
    <col min="3" max="3" width="49.5703125" style="45" customWidth="1"/>
    <col min="4" max="4" width="13.7109375" style="45" customWidth="1"/>
    <col min="5" max="5" width="14.7109375" style="45" customWidth="1"/>
    <col min="6" max="6" width="13.85546875" style="45" customWidth="1"/>
    <col min="7" max="7" width="15.7109375" style="45" customWidth="1"/>
    <col min="8" max="8" width="10.140625" style="45" customWidth="1"/>
    <col min="9" max="9" width="13.42578125" style="45" customWidth="1"/>
    <col min="10" max="10" width="16.5703125" style="45" customWidth="1"/>
    <col min="11" max="16384" width="13.42578125" style="45"/>
  </cols>
  <sheetData>
    <row r="1" spans="1:10" s="118" customFormat="1" ht="14.25">
      <c r="A1" s="493" t="s">
        <v>390</v>
      </c>
      <c r="B1" s="493"/>
      <c r="C1" s="493"/>
      <c r="D1" s="493"/>
      <c r="E1" s="493"/>
      <c r="F1" s="493"/>
      <c r="G1" s="493"/>
    </row>
    <row r="2" spans="1:10" s="12" customFormat="1">
      <c r="A2" s="2"/>
      <c r="B2" s="2"/>
      <c r="C2" s="2"/>
      <c r="D2" s="3"/>
      <c r="E2" s="3"/>
      <c r="F2" s="3"/>
      <c r="G2" s="83" t="s">
        <v>87</v>
      </c>
    </row>
    <row r="3" spans="1:10" s="12" customForma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10" s="220" customFormat="1" ht="67.5">
      <c r="A4" s="216" t="s">
        <v>1</v>
      </c>
      <c r="B4" s="216" t="s">
        <v>2</v>
      </c>
      <c r="C4" s="217" t="s">
        <v>8</v>
      </c>
      <c r="D4" s="218" t="s">
        <v>68</v>
      </c>
      <c r="E4" s="219" t="s">
        <v>69</v>
      </c>
      <c r="F4" s="219" t="s">
        <v>364</v>
      </c>
      <c r="G4" s="499"/>
    </row>
    <row r="5" spans="1:10" s="118" customFormat="1">
      <c r="A5" s="5"/>
      <c r="B5" s="5"/>
      <c r="C5" s="5"/>
      <c r="D5" s="119"/>
      <c r="E5" s="119"/>
      <c r="F5" s="119"/>
    </row>
    <row r="6" spans="1:10" s="14" customFormat="1" ht="14.25">
      <c r="A6" s="496" t="s">
        <v>9</v>
      </c>
      <c r="B6" s="496"/>
      <c r="C6" s="496"/>
      <c r="D6" s="120">
        <f>SUM(D8+D28)</f>
        <v>124940813</v>
      </c>
      <c r="E6" s="120">
        <f t="shared" ref="E6:G6" si="0">SUM(E8+E28)</f>
        <v>1556572850</v>
      </c>
      <c r="F6" s="120">
        <f t="shared" si="0"/>
        <v>8089993</v>
      </c>
      <c r="G6" s="120">
        <f t="shared" si="0"/>
        <v>1689603656</v>
      </c>
      <c r="H6" s="121"/>
      <c r="I6" s="122"/>
      <c r="J6" s="121"/>
    </row>
    <row r="7" spans="1:10" s="14" customFormat="1">
      <c r="A7" s="2"/>
      <c r="B7" s="2"/>
      <c r="C7" s="9"/>
      <c r="D7" s="8"/>
      <c r="E7" s="8"/>
      <c r="F7" s="8"/>
      <c r="G7" s="8"/>
      <c r="I7" s="122"/>
    </row>
    <row r="8" spans="1:10" s="14" customFormat="1" ht="25.5" customHeight="1">
      <c r="A8" s="2"/>
      <c r="B8" s="491" t="s">
        <v>10</v>
      </c>
      <c r="C8" s="492"/>
      <c r="D8" s="123">
        <f>SUM(D9:D22)+D26</f>
        <v>124940813</v>
      </c>
      <c r="E8" s="123">
        <f t="shared" ref="E8:G8" si="1">SUM(E9:E22)+E26</f>
        <v>1238798062</v>
      </c>
      <c r="F8" s="123">
        <f t="shared" si="1"/>
        <v>8089993</v>
      </c>
      <c r="G8" s="123">
        <f t="shared" si="1"/>
        <v>1371828868</v>
      </c>
      <c r="H8" s="121"/>
      <c r="I8" s="95"/>
      <c r="J8" s="95"/>
    </row>
    <row r="9" spans="1:10" s="14" customFormat="1" ht="36">
      <c r="A9" s="2"/>
      <c r="B9" s="2"/>
      <c r="C9" s="115" t="s">
        <v>115</v>
      </c>
      <c r="D9" s="124">
        <f>'17'!D11</f>
        <v>11293513</v>
      </c>
      <c r="E9" s="124">
        <f>'17'!E11</f>
        <v>21180375</v>
      </c>
      <c r="F9" s="124">
        <f>'17'!F11</f>
        <v>0</v>
      </c>
      <c r="G9" s="124">
        <f>'17'!G11</f>
        <v>32473888</v>
      </c>
      <c r="H9" s="121"/>
      <c r="I9" s="121"/>
      <c r="J9" s="121"/>
    </row>
    <row r="10" spans="1:10" s="14" customFormat="1">
      <c r="A10" s="2"/>
      <c r="B10" s="2"/>
      <c r="C10" s="116" t="s">
        <v>143</v>
      </c>
      <c r="D10" s="124">
        <f>'13'!D11+'17'!D20+'21'!D12</f>
        <v>0</v>
      </c>
      <c r="E10" s="124">
        <f>'13'!E11+'17'!E20+'21'!E12</f>
        <v>108982362</v>
      </c>
      <c r="F10" s="124">
        <f>'13'!F11+'17'!F20+'21'!F12</f>
        <v>0</v>
      </c>
      <c r="G10" s="124">
        <f>'13'!G11+'17'!G20+'21'!G12</f>
        <v>108982362</v>
      </c>
      <c r="H10" s="121"/>
      <c r="I10" s="121"/>
      <c r="J10" s="121"/>
    </row>
    <row r="11" spans="1:10" s="14" customFormat="1">
      <c r="A11" s="2"/>
      <c r="B11" s="2"/>
      <c r="C11" s="116" t="s">
        <v>11</v>
      </c>
      <c r="D11" s="124">
        <f>('03'!D11-'03'!D13)+'10'!D12+'12'!D12+'13'!D14+'14'!D11+'15'!D12+'16'!D12+'17'!D22+'18'!D12+'19'!D11+('21'!D15-'21'!D17)+'22'!D11+'29'!D11+'32'!D10</f>
        <v>0</v>
      </c>
      <c r="E11" s="124">
        <f>('03'!E11-'03'!E13)+'10'!E12+'12'!E12+'13'!E14+'14'!E11+'15'!E12+'16'!E12+'17'!E22+'18'!E12+'19'!E11+('21'!E15-'21'!E17)+'22'!E11+'29'!E11+'32'!E10</f>
        <v>381498443</v>
      </c>
      <c r="F11" s="124">
        <f>('03'!F11-'03'!F13)+'10'!F12+'12'!F12+'13'!F14+'14'!F11+'15'!F12+'16'!F12+'17'!F22+'18'!F12+'19'!F11+('21'!F15-'21'!F17)+'22'!F11+'29'!F11+'32'!F10</f>
        <v>0</v>
      </c>
      <c r="G11" s="124">
        <f>('03'!G11-'03'!G13)+'10'!G12+'12'!G12+'13'!G14+'14'!G11+'15'!G12+'16'!G12+'17'!G22+'18'!G12+'19'!G11+('21'!G15-'21'!G17)+'22'!G11+'29'!G11+'32'!G10</f>
        <v>381498443</v>
      </c>
      <c r="H11" s="121"/>
      <c r="I11" s="121"/>
      <c r="J11" s="121"/>
    </row>
    <row r="12" spans="1:10" s="14" customFormat="1">
      <c r="A12" s="2"/>
      <c r="B12" s="2"/>
      <c r="C12" s="116" t="s">
        <v>12</v>
      </c>
      <c r="D12" s="124">
        <f>'03'!D15+'08'!D10+'12'!D16+'13'!D18+('15'!D15-'15'!D17)+'17'!D27+('18'!D16-'18'!D18)+'19'!D14+'21'!D19+'22'!D14+'24'!D8+'29'!D14</f>
        <v>0</v>
      </c>
      <c r="E12" s="124">
        <f>'03'!E15+'08'!E10+'12'!E16+'13'!E18+('15'!E15-'15'!E17)+'17'!E27+('18'!E16-'18'!E18)+'19'!E14+'21'!E19+'22'!E14+'24'!E8+'29'!E14</f>
        <v>113844172</v>
      </c>
      <c r="F12" s="124">
        <f>'03'!F15+'08'!F10+'12'!F16+'13'!F18+('15'!F15-'15'!F17)+'17'!F27+('18'!F16-'18'!F18)+'19'!F14+'21'!F19+'22'!F14+'24'!F8+'29'!F14</f>
        <v>0</v>
      </c>
      <c r="G12" s="124">
        <f>'03'!G15+'08'!G10+'12'!G16+'13'!G18+('15'!G15-'15'!G17)+'17'!G27+('18'!G16-'18'!G18)+'19'!G14+'21'!G19+'22'!G14+'24'!G8+'29'!G14</f>
        <v>113844172</v>
      </c>
      <c r="H12" s="121"/>
      <c r="I12" s="121"/>
      <c r="J12" s="121"/>
    </row>
    <row r="13" spans="1:10" s="14" customFormat="1" ht="14.25" customHeight="1">
      <c r="A13" s="2"/>
      <c r="B13" s="2"/>
      <c r="C13" s="115" t="s">
        <v>144</v>
      </c>
      <c r="D13" s="124">
        <f>'15'!D19+('16'!D14-'16'!D17)+'18'!D20+'21'!D22</f>
        <v>0</v>
      </c>
      <c r="E13" s="124">
        <f>'15'!E19+('16'!E14-'16'!E17)+'18'!E20+'21'!E22</f>
        <v>299483125</v>
      </c>
      <c r="F13" s="124">
        <f>'15'!F19+('16'!F14-'16'!F17)+'18'!F20+'21'!F22</f>
        <v>3072985</v>
      </c>
      <c r="G13" s="124">
        <f>'15'!G19+('16'!G14-'16'!G17)+'18'!G20+'21'!G22</f>
        <v>302556110</v>
      </c>
      <c r="H13" s="121"/>
      <c r="I13" s="121"/>
      <c r="J13" s="121"/>
    </row>
    <row r="14" spans="1:10" s="14" customFormat="1" ht="24">
      <c r="A14" s="2"/>
      <c r="B14" s="2"/>
      <c r="C14" s="117" t="s">
        <v>145</v>
      </c>
      <c r="D14" s="124">
        <f>'15'!D21+('16'!D25-'16'!D28-'16'!D31-'16'!D47-'16'!D48)+'21'!D24</f>
        <v>0</v>
      </c>
      <c r="E14" s="124">
        <f>'15'!E21+('16'!E25-'16'!E28-'16'!E31-'16'!E47-'16'!E48)+'21'!E24</f>
        <v>198425220</v>
      </c>
      <c r="F14" s="124">
        <f>'15'!F21+('16'!F25-'16'!F28-'16'!F31-'16'!F47-'16'!F48)+'21'!F24</f>
        <v>0</v>
      </c>
      <c r="G14" s="124">
        <f>'15'!G21+('16'!G25-'16'!G28-'16'!G31-'16'!G47-'16'!G48)+'21'!G24</f>
        <v>198425220</v>
      </c>
      <c r="H14" s="121"/>
      <c r="I14" s="121"/>
      <c r="J14" s="121"/>
    </row>
    <row r="15" spans="1:10" s="14" customFormat="1" ht="24">
      <c r="A15" s="2"/>
      <c r="B15" s="2"/>
      <c r="C15" s="117" t="s">
        <v>146</v>
      </c>
      <c r="D15" s="124">
        <f>'16'!D49-'16'!D67+'21'!D27</f>
        <v>0</v>
      </c>
      <c r="E15" s="124">
        <f>'16'!E49-'16'!E67+'21'!E27</f>
        <v>34473033</v>
      </c>
      <c r="F15" s="124">
        <f>'16'!F49-'16'!F67+'21'!F27</f>
        <v>0</v>
      </c>
      <c r="G15" s="124">
        <f>'16'!G49-'16'!G67+'21'!G27</f>
        <v>34473033</v>
      </c>
      <c r="H15" s="121"/>
      <c r="I15" s="121"/>
      <c r="J15" s="121"/>
    </row>
    <row r="16" spans="1:10" s="14" customFormat="1" hidden="1">
      <c r="A16" s="2"/>
      <c r="B16" s="2"/>
      <c r="C16" s="161" t="s">
        <v>21</v>
      </c>
      <c r="D16" s="124"/>
      <c r="E16" s="124"/>
      <c r="F16" s="124"/>
      <c r="G16" s="124"/>
      <c r="H16" s="121"/>
      <c r="I16" s="121"/>
      <c r="J16" s="121"/>
    </row>
    <row r="17" spans="1:10" s="14" customFormat="1" hidden="1">
      <c r="A17" s="2"/>
      <c r="B17" s="2"/>
      <c r="C17" s="161" t="s">
        <v>22</v>
      </c>
      <c r="D17" s="124"/>
      <c r="E17" s="124"/>
      <c r="F17" s="124"/>
      <c r="G17" s="124"/>
      <c r="H17" s="121"/>
      <c r="I17" s="121"/>
      <c r="J17" s="121"/>
    </row>
    <row r="18" spans="1:10" s="14" customFormat="1">
      <c r="A18" s="2"/>
      <c r="B18" s="2"/>
      <c r="C18" s="162" t="s">
        <v>142</v>
      </c>
      <c r="D18" s="124">
        <f>'12'!D19+'14'!D13-'14'!D14+'22'!D17</f>
        <v>6023170</v>
      </c>
      <c r="E18" s="124">
        <f>'12'!E19+'14'!E13-'14'!E14+'22'!E17</f>
        <v>2085219</v>
      </c>
      <c r="F18" s="124">
        <f>'12'!F19+'14'!F13-'14'!F14+'22'!F17</f>
        <v>0</v>
      </c>
      <c r="G18" s="124">
        <f>'12'!G19+'14'!G13-'14'!G14+'22'!G17</f>
        <v>8108389</v>
      </c>
      <c r="H18" s="121"/>
      <c r="J18" s="121"/>
    </row>
    <row r="19" spans="1:10" s="14" customFormat="1" hidden="1">
      <c r="A19" s="2"/>
      <c r="B19" s="2"/>
      <c r="C19" s="116" t="s">
        <v>13</v>
      </c>
      <c r="D19" s="124"/>
      <c r="E19" s="124"/>
      <c r="F19" s="124"/>
      <c r="G19" s="124"/>
      <c r="H19" s="121"/>
      <c r="J19" s="121"/>
    </row>
    <row r="20" spans="1:10" s="14" customFormat="1">
      <c r="A20" s="2"/>
      <c r="B20" s="2"/>
      <c r="C20" s="116" t="s">
        <v>147</v>
      </c>
      <c r="D20" s="124">
        <f>'12'!D29-'12'!D30+'14'!D19-'14'!D22+'15'!D23-'15'!D26+'16'!D68-'16'!D70+'17'!D29-'17'!D32+'18'!D24-'18'!D26+'21'!D32-'21'!D34-'21'!D36+'22'!D22+'29'!D17-'29'!D19</f>
        <v>44044398</v>
      </c>
      <c r="E20" s="124">
        <f>'12'!E29-'12'!E30+'14'!E19-'14'!E22+'15'!E23-'15'!E26+'16'!E68-'16'!E70+'17'!E29-'17'!E32+'18'!E24-'18'!E26+'21'!E32-'21'!E34-'21'!E36+'22'!E22+'29'!E17-'29'!E19</f>
        <v>10232377</v>
      </c>
      <c r="F20" s="124">
        <f>'12'!F29-'12'!F30+'14'!F19-'14'!F22+'15'!F23-'15'!F26+'16'!F68-'16'!F70+'17'!F29-'17'!F32+'18'!F24-'18'!F26+'21'!F32-'21'!F34-'21'!F36+'22'!F22+'29'!F17-'29'!F19</f>
        <v>4908690</v>
      </c>
      <c r="G20" s="124">
        <f>'12'!G29-'12'!G30+'14'!G19-'14'!G22+'15'!G23-'15'!G26+'16'!G68-'16'!G70+'17'!G29-'17'!G32+'18'!G24-'18'!G26+'21'!G32-'21'!G34-'21'!G36+'22'!G22+'29'!G17-'29'!G19</f>
        <v>59185465</v>
      </c>
      <c r="H20" s="121"/>
      <c r="J20" s="121"/>
    </row>
    <row r="21" spans="1:10" s="14" customFormat="1">
      <c r="A21" s="2"/>
      <c r="B21" s="2"/>
      <c r="C21" s="116" t="s">
        <v>14</v>
      </c>
      <c r="D21" s="124">
        <f>'03'!D18+'08'!D12+'10'!D14-'10'!D15+'11'!D11-'11'!D14+'12'!D32+'13'!D21+'14'!D23-'14'!D25-'14'!D30-'14'!D31-'14'!D34-'14'!D36-'14'!D38+'15'!D27-'15'!D56+'16'!D72-'16'!D76+'17'!D33+'18'!D27-'18'!D31-'18'!D33-'18'!D35-'18'!D37+'19'!D17-'19'!D25+'21'!D37-'21'!D39+'22'!D24+'25'!D8+'29'!D21+'32'!D12</f>
        <v>56914237</v>
      </c>
      <c r="E21" s="124">
        <f>'03'!E18+'08'!E12+'10'!E14-'10'!E15+'11'!E11-'11'!E14+'12'!E32+'13'!E21+'14'!E23-'14'!E25-'14'!E30-'14'!E31-'14'!E34-'14'!E36-'14'!E38+'15'!E27-'15'!E56+'16'!E72-'16'!E76+'17'!E33+'18'!E27-'18'!E31-'18'!E33-'18'!E35-'18'!E37+'19'!E17-'19'!E25+'21'!E37-'21'!E39+'22'!E24+'25'!E8+'29'!E21+'32'!E12</f>
        <v>36626064</v>
      </c>
      <c r="F21" s="124">
        <f>'03'!F18+'08'!F12+'10'!F14-'10'!F15+'11'!F11-'11'!F14+'12'!F32+'13'!F21+'14'!F23-'14'!F25-'14'!F30-'14'!F31-'14'!F34-'14'!F36-'14'!F38+'15'!F27-'15'!F56+'16'!F72-'16'!F76+'17'!F33+'18'!F27-'18'!F31-'18'!F33-'18'!F35-'18'!F37+'19'!F17-'19'!F25+'21'!F37-'21'!F39+'22'!F24+'25'!F8+'29'!F21+'32'!F12</f>
        <v>108318</v>
      </c>
      <c r="G21" s="124">
        <f>'03'!G18+'08'!G12+'10'!G14-'10'!G15+'11'!G11-'11'!G14+'12'!G32+'13'!G21+'14'!G23-'14'!G25-'14'!G30-'14'!G31-'14'!G34-'14'!G36-'14'!G38+'15'!G27-'15'!G56+'16'!G72-'16'!G76+'17'!G33+'18'!G27-'18'!G31-'18'!G33-'18'!G35-'18'!G37+'19'!G17-'19'!G25+'21'!G37-'21'!G39+'22'!G24+'25'!G8+'29'!G21+'32'!G12</f>
        <v>93648619</v>
      </c>
      <c r="H21" s="121"/>
      <c r="I21" s="121"/>
    </row>
    <row r="22" spans="1:10" s="14" customFormat="1" ht="15" customHeight="1">
      <c r="A22" s="2"/>
      <c r="B22" s="2"/>
      <c r="C22" s="163" t="s">
        <v>15</v>
      </c>
      <c r="D22" s="124">
        <f>D23+D25</f>
        <v>6665495</v>
      </c>
      <c r="E22" s="124">
        <f t="shared" ref="E22:G22" si="2">E23+E25</f>
        <v>2811261</v>
      </c>
      <c r="F22" s="124">
        <f t="shared" si="2"/>
        <v>0</v>
      </c>
      <c r="G22" s="124">
        <f t="shared" si="2"/>
        <v>9476756</v>
      </c>
      <c r="H22" s="121"/>
    </row>
    <row r="23" spans="1:10" s="14" customFormat="1" ht="24">
      <c r="A23" s="2"/>
      <c r="B23" s="2"/>
      <c r="C23" s="164" t="s">
        <v>118</v>
      </c>
      <c r="D23" s="124">
        <f>'12'!D35+'13'!D26+'14'!D40+'15'!D60+'19'!D30+'21'!D54</f>
        <v>0</v>
      </c>
      <c r="E23" s="124">
        <f>'12'!E35+'13'!E26+'14'!E40+'15'!E60+'19'!E30+'21'!E54</f>
        <v>1516075</v>
      </c>
      <c r="F23" s="124">
        <f>'12'!F35+'13'!F26+'14'!F40+'15'!F60+'19'!F30+'21'!F54</f>
        <v>0</v>
      </c>
      <c r="G23" s="124">
        <f>'12'!G35+'13'!G26+'14'!G40+'15'!G60+'19'!G30+'21'!G54</f>
        <v>1516075</v>
      </c>
      <c r="H23" s="121"/>
      <c r="J23" s="121"/>
    </row>
    <row r="24" spans="1:10" s="14" customFormat="1" ht="24" hidden="1">
      <c r="A24" s="2"/>
      <c r="B24" s="2"/>
      <c r="C24" s="164" t="s">
        <v>24</v>
      </c>
      <c r="D24" s="124"/>
      <c r="E24" s="124"/>
      <c r="F24" s="124"/>
      <c r="G24" s="124"/>
      <c r="H24" s="121"/>
      <c r="I24" s="121"/>
      <c r="J24" s="121"/>
    </row>
    <row r="25" spans="1:10" s="14" customFormat="1" ht="14.25" customHeight="1">
      <c r="A25" s="2"/>
      <c r="B25" s="2"/>
      <c r="C25" s="208" t="s">
        <v>23</v>
      </c>
      <c r="D25" s="124">
        <f>'10'!D19-'10'!D20+'13'!D29+'14'!D42-'14'!D45-'14'!D47+'15'!D62+'18'!D40-'18'!D42+'19'!D32-'19'!D33+'21'!D57+'22'!D43</f>
        <v>6665495</v>
      </c>
      <c r="E25" s="124">
        <f>'10'!E19-'10'!E20+'13'!E29+'14'!E42-'14'!E45-'14'!E47+'15'!E62+'18'!E40-'18'!E42+'19'!E32-'19'!E33+'21'!E57+'22'!E43</f>
        <v>1295186</v>
      </c>
      <c r="F25" s="124">
        <f>'10'!F19-'10'!F20+'13'!F29+'14'!F42-'14'!F45-'14'!F47+'15'!F62+'18'!F40-'18'!F42+'19'!F32-'19'!F33+'21'!F57+'22'!F43</f>
        <v>0</v>
      </c>
      <c r="G25" s="124">
        <f>'10'!G19-'10'!G20+'13'!G29+'14'!G42-'14'!G45-'14'!G47+'15'!G62+'18'!G40-'18'!G42+'19'!G32-'19'!G33+'21'!G57+'22'!G43</f>
        <v>7960681</v>
      </c>
      <c r="H25" s="121"/>
      <c r="I25" s="121"/>
      <c r="J25" s="121"/>
    </row>
    <row r="26" spans="1:10" s="14" customFormat="1" ht="36.75" customHeight="1">
      <c r="A26" s="22"/>
      <c r="B26" s="2"/>
      <c r="C26" s="117" t="s">
        <v>116</v>
      </c>
      <c r="D26" s="124">
        <f>'74'!D11</f>
        <v>0</v>
      </c>
      <c r="E26" s="124">
        <f>'74'!E11</f>
        <v>29156411</v>
      </c>
      <c r="F26" s="124">
        <f>'74'!F11</f>
        <v>0</v>
      </c>
      <c r="G26" s="124">
        <f>'74'!G11</f>
        <v>29156411</v>
      </c>
      <c r="H26" s="121"/>
      <c r="I26" s="121"/>
      <c r="J26" s="121"/>
    </row>
    <row r="27" spans="1:10" s="14" customFormat="1" hidden="1">
      <c r="A27" s="22"/>
      <c r="B27" s="497" t="s">
        <v>16</v>
      </c>
      <c r="C27" s="497"/>
      <c r="D27" s="125">
        <v>0</v>
      </c>
      <c r="E27" s="125">
        <v>0</v>
      </c>
      <c r="F27" s="125">
        <v>0</v>
      </c>
      <c r="G27" s="125">
        <v>0</v>
      </c>
      <c r="H27" s="121"/>
      <c r="I27" s="121"/>
      <c r="J27" s="121"/>
    </row>
    <row r="28" spans="1:10">
      <c r="B28" s="491" t="s">
        <v>17</v>
      </c>
      <c r="C28" s="491"/>
      <c r="D28" s="84">
        <f>D29</f>
        <v>0</v>
      </c>
      <c r="E28" s="84">
        <f t="shared" ref="E28:G28" si="3">E29</f>
        <v>317774788</v>
      </c>
      <c r="F28" s="84">
        <f t="shared" si="3"/>
        <v>0</v>
      </c>
      <c r="G28" s="84">
        <f t="shared" si="3"/>
        <v>317774788</v>
      </c>
    </row>
    <row r="29" spans="1:10">
      <c r="C29" s="163" t="s">
        <v>322</v>
      </c>
      <c r="D29" s="215">
        <f>'10'!D25-'10'!D27+'13'!D43+'17'!D37</f>
        <v>0</v>
      </c>
      <c r="E29" s="215">
        <f>('10'!E25-'10'!E27)+'13'!E43+'17'!E37</f>
        <v>317774788</v>
      </c>
      <c r="F29" s="215">
        <f>'10'!F25-'10'!F27+'13'!F43+'17'!F37</f>
        <v>0</v>
      </c>
      <c r="G29" s="215">
        <f>'10'!G25-'10'!G27+'13'!G43+'17'!G37</f>
        <v>317774788</v>
      </c>
    </row>
    <row r="30" spans="1:10">
      <c r="E30" s="206"/>
      <c r="G30" s="206"/>
    </row>
  </sheetData>
  <customSheetViews>
    <customSheetView guid="{B9368714-C8BF-401C-BC11-EEA355605C95}" scale="90" showPageBreaks="1" printArea="1" hiddenRows="1" hiddenColumns="1" topLeftCell="B1">
      <selection activeCell="L8" sqref="L8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printArea="1" hiddenRows="1" hiddenColumns="1" topLeftCell="B1">
      <selection activeCell="C31" sqref="C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7">
    <mergeCell ref="B28:C28"/>
    <mergeCell ref="B8:C8"/>
    <mergeCell ref="A1:G1"/>
    <mergeCell ref="D3:F3"/>
    <mergeCell ref="A6:C6"/>
    <mergeCell ref="B27:C27"/>
    <mergeCell ref="G3:G4"/>
  </mergeCells>
  <phoneticPr fontId="3" type="noConversion"/>
  <pageMargins left="0.31496062992125984" right="0.19685039370078741" top="0.47244094488188981" bottom="0.59055118110236227" header="0.27559055118110237" footer="0.31496062992125984"/>
  <pageSetup paperSize="9" firstPageNumber="944" orientation="landscape" useFirstPageNumber="1" r:id="rId3"/>
  <headerFooter scaleWithDoc="0">
    <oddHeader>&amp;C&amp;P</oddHeader>
    <oddFooter>&amp;L&amp;9FMPask_N_090519_bud2019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0"/>
  <sheetViews>
    <sheetView view="pageLayout" zoomScaleNormal="90" workbookViewId="0">
      <selection activeCell="B21" sqref="B21"/>
    </sheetView>
  </sheetViews>
  <sheetFormatPr defaultColWidth="13.42578125" defaultRowHeight="12"/>
  <cols>
    <col min="1" max="1" width="20.42578125" style="223" customWidth="1"/>
    <col min="2" max="2" width="22.28515625" style="223" customWidth="1"/>
    <col min="3" max="3" width="45.5703125" style="223" customWidth="1"/>
    <col min="4" max="4" width="12.7109375" style="223" customWidth="1"/>
    <col min="5" max="6" width="12.5703125" style="223" customWidth="1"/>
    <col min="7" max="7" width="14.5703125" style="338" customWidth="1"/>
    <col min="8" max="8" width="13.42578125" style="223"/>
    <col min="9" max="9" width="21.7109375" style="223" customWidth="1"/>
    <col min="10" max="10" width="49.5703125" style="223" customWidth="1"/>
    <col min="11" max="16384" width="13.42578125" style="223"/>
  </cols>
  <sheetData>
    <row r="1" spans="1:13" ht="14.25">
      <c r="A1" s="508"/>
      <c r="B1" s="508"/>
      <c r="C1" s="508"/>
      <c r="D1" s="508"/>
      <c r="E1" s="508"/>
      <c r="F1" s="508"/>
      <c r="G1" s="508"/>
    </row>
    <row r="2" spans="1:13">
      <c r="A2" s="266"/>
      <c r="B2" s="266"/>
      <c r="C2" s="266"/>
      <c r="D2" s="267"/>
      <c r="E2" s="267"/>
      <c r="F2" s="267"/>
      <c r="G2" s="323"/>
    </row>
    <row r="3" spans="1:13" ht="12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13" ht="67.5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6" spans="1:13" s="269" customFormat="1" ht="15">
      <c r="A6" s="506" t="s">
        <v>5</v>
      </c>
      <c r="B6" s="506"/>
      <c r="C6" s="506"/>
      <c r="D6" s="324">
        <f>SUM(D7)</f>
        <v>17964252</v>
      </c>
      <c r="E6" s="324">
        <f>SUM(E7)</f>
        <v>562398141</v>
      </c>
      <c r="F6" s="324">
        <f>SUM(F7)</f>
        <v>3729126</v>
      </c>
      <c r="G6" s="324">
        <f>SUM(G7)</f>
        <v>584091519</v>
      </c>
    </row>
    <row r="7" spans="1:13" s="230" customFormat="1" ht="14.25">
      <c r="A7" s="507" t="s">
        <v>9</v>
      </c>
      <c r="B7" s="507"/>
      <c r="C7" s="507"/>
      <c r="D7" s="231">
        <f>SUM(D11)</f>
        <v>17964252</v>
      </c>
      <c r="E7" s="231">
        <f t="shared" ref="E7:G7" si="0">SUM(E11)</f>
        <v>562398141</v>
      </c>
      <c r="F7" s="231">
        <f t="shared" si="0"/>
        <v>3729126</v>
      </c>
      <c r="G7" s="231">
        <f t="shared" si="0"/>
        <v>584091519</v>
      </c>
    </row>
    <row r="8" spans="1:13" s="230" customFormat="1">
      <c r="A8" s="232"/>
      <c r="B8" s="232"/>
      <c r="C8" s="233" t="s">
        <v>39</v>
      </c>
      <c r="D8" s="234">
        <f>D17+D28+D31+D47+D76</f>
        <v>4000000</v>
      </c>
      <c r="E8" s="234">
        <f t="shared" ref="E8:G8" si="1">E17+E28+E31+E47+E76</f>
        <v>33757</v>
      </c>
      <c r="F8" s="234">
        <f t="shared" si="1"/>
        <v>0</v>
      </c>
      <c r="G8" s="234">
        <f t="shared" si="1"/>
        <v>4033757</v>
      </c>
    </row>
    <row r="9" spans="1:13" s="230" customFormat="1">
      <c r="A9" s="232"/>
      <c r="B9" s="232"/>
      <c r="C9" s="233" t="s">
        <v>19</v>
      </c>
      <c r="D9" s="234">
        <f>D48+D67+D70</f>
        <v>98008</v>
      </c>
      <c r="E9" s="234">
        <f t="shared" ref="E9:G9" si="2">E48+E67+E70</f>
        <v>17900000</v>
      </c>
      <c r="F9" s="234">
        <f t="shared" si="2"/>
        <v>0</v>
      </c>
      <c r="G9" s="234">
        <f t="shared" si="2"/>
        <v>17998008</v>
      </c>
    </row>
    <row r="10" spans="1:13" s="230" customFormat="1">
      <c r="A10" s="266"/>
      <c r="B10" s="266"/>
      <c r="C10" s="250"/>
      <c r="D10" s="325"/>
      <c r="E10" s="325"/>
      <c r="F10" s="325"/>
      <c r="G10" s="326"/>
    </row>
    <row r="11" spans="1:13" s="243" customFormat="1" ht="25.5" customHeight="1">
      <c r="A11" s="244"/>
      <c r="B11" s="503" t="s">
        <v>10</v>
      </c>
      <c r="C11" s="503"/>
      <c r="D11" s="242">
        <f>D12+D14+D25+D49+D72+D68</f>
        <v>17964252</v>
      </c>
      <c r="E11" s="242">
        <f>E12+E14+E25+E49+E72+E68</f>
        <v>562398141</v>
      </c>
      <c r="F11" s="242">
        <f>F12+F14+F25+F49+F72+F68</f>
        <v>3729126</v>
      </c>
      <c r="G11" s="242">
        <f>G12+G14+G25+G49+G72+G68</f>
        <v>584091519</v>
      </c>
    </row>
    <row r="12" spans="1:13" s="291" customFormat="1" ht="29.25" customHeight="1">
      <c r="A12" s="288"/>
      <c r="B12" s="396"/>
      <c r="C12" s="298" t="s">
        <v>11</v>
      </c>
      <c r="D12" s="307">
        <f>D13</f>
        <v>0</v>
      </c>
      <c r="E12" s="307">
        <f t="shared" ref="E12:G12" si="3">E13</f>
        <v>2987634</v>
      </c>
      <c r="F12" s="307">
        <f t="shared" si="3"/>
        <v>0</v>
      </c>
      <c r="G12" s="307">
        <f t="shared" si="3"/>
        <v>2987634</v>
      </c>
      <c r="I12" s="101"/>
      <c r="J12" s="104"/>
      <c r="K12" s="101"/>
      <c r="L12" s="102"/>
      <c r="M12" s="260"/>
    </row>
    <row r="13" spans="1:13" s="291" customFormat="1" ht="60">
      <c r="A13" s="247" t="s">
        <v>25</v>
      </c>
      <c r="B13" s="296" t="s">
        <v>303</v>
      </c>
      <c r="C13" s="248"/>
      <c r="D13" s="293">
        <v>0</v>
      </c>
      <c r="E13" s="293">
        <v>2987634</v>
      </c>
      <c r="F13" s="293">
        <v>0</v>
      </c>
      <c r="G13" s="293">
        <f>D13+E13+F13</f>
        <v>2987634</v>
      </c>
      <c r="I13" s="101"/>
      <c r="J13" s="104"/>
      <c r="K13" s="101"/>
      <c r="L13" s="102"/>
      <c r="M13" s="260"/>
    </row>
    <row r="14" spans="1:13" s="291" customFormat="1" ht="29.25" customHeight="1">
      <c r="A14" s="288"/>
      <c r="B14" s="396"/>
      <c r="C14" s="298" t="s">
        <v>259</v>
      </c>
      <c r="D14" s="307">
        <f>D15</f>
        <v>0</v>
      </c>
      <c r="E14" s="307">
        <f t="shared" ref="E14:G14" si="4">E15</f>
        <v>299483125</v>
      </c>
      <c r="F14" s="307">
        <f t="shared" si="4"/>
        <v>3072985</v>
      </c>
      <c r="G14" s="307">
        <f t="shared" si="4"/>
        <v>302556110</v>
      </c>
      <c r="I14" s="101"/>
      <c r="J14" s="104"/>
      <c r="K14" s="101"/>
      <c r="L14" s="102"/>
      <c r="M14" s="260"/>
    </row>
    <row r="15" spans="1:13" s="291" customFormat="1" ht="60">
      <c r="A15" s="296" t="s">
        <v>291</v>
      </c>
      <c r="B15" s="296" t="s">
        <v>92</v>
      </c>
      <c r="C15" s="248"/>
      <c r="D15" s="293">
        <f>D16+D18+D19+D20+D21+D22++D23+D24</f>
        <v>0</v>
      </c>
      <c r="E15" s="293">
        <f t="shared" ref="E15:G15" si="5">E16+E18+E19+E20+E21+E22++E23+E24</f>
        <v>299483125</v>
      </c>
      <c r="F15" s="293">
        <f>F16+F18+F19+F20+F21+F22++F23+F24</f>
        <v>3072985</v>
      </c>
      <c r="G15" s="293">
        <f t="shared" si="5"/>
        <v>302556110</v>
      </c>
      <c r="I15" s="101"/>
      <c r="J15" s="104"/>
      <c r="K15" s="101"/>
      <c r="L15" s="102"/>
      <c r="M15" s="260"/>
    </row>
    <row r="16" spans="1:13" s="291" customFormat="1" ht="24">
      <c r="A16" s="296"/>
      <c r="B16" s="296"/>
      <c r="C16" s="301" t="s">
        <v>33</v>
      </c>
      <c r="D16" s="293">
        <v>0</v>
      </c>
      <c r="E16" s="293">
        <v>280154000</v>
      </c>
      <c r="F16" s="293">
        <v>0</v>
      </c>
      <c r="G16" s="293">
        <f t="shared" ref="G16:G24" si="6">D16+E16+F16</f>
        <v>280154000</v>
      </c>
      <c r="I16" s="101"/>
      <c r="J16" s="101"/>
      <c r="K16" s="101"/>
      <c r="L16" s="102"/>
      <c r="M16" s="260"/>
    </row>
    <row r="17" spans="1:13" s="291" customFormat="1">
      <c r="A17" s="296"/>
      <c r="B17" s="296"/>
      <c r="C17" s="264" t="s">
        <v>39</v>
      </c>
      <c r="D17" s="293">
        <v>0</v>
      </c>
      <c r="E17" s="293">
        <v>9035</v>
      </c>
      <c r="F17" s="293"/>
      <c r="G17" s="293">
        <f t="shared" si="6"/>
        <v>9035</v>
      </c>
      <c r="I17" s="101"/>
      <c r="J17" s="101"/>
      <c r="K17" s="101"/>
      <c r="L17" s="102"/>
      <c r="M17" s="260"/>
    </row>
    <row r="18" spans="1:13" s="291" customFormat="1">
      <c r="A18" s="296"/>
      <c r="B18" s="296"/>
      <c r="C18" s="248" t="s">
        <v>27</v>
      </c>
      <c r="D18" s="293">
        <v>0</v>
      </c>
      <c r="E18" s="293">
        <v>1621196</v>
      </c>
      <c r="F18" s="293">
        <v>0</v>
      </c>
      <c r="G18" s="293">
        <f t="shared" si="6"/>
        <v>1621196</v>
      </c>
      <c r="I18" s="101"/>
      <c r="J18" s="101"/>
      <c r="K18" s="101"/>
      <c r="L18" s="102"/>
      <c r="M18" s="260"/>
    </row>
    <row r="19" spans="1:13" s="291" customFormat="1">
      <c r="A19" s="296"/>
      <c r="B19" s="296"/>
      <c r="C19" s="301" t="s">
        <v>28</v>
      </c>
      <c r="D19" s="293">
        <v>0</v>
      </c>
      <c r="E19" s="397">
        <v>387620</v>
      </c>
      <c r="F19" s="293">
        <v>0</v>
      </c>
      <c r="G19" s="293">
        <f t="shared" si="6"/>
        <v>387620</v>
      </c>
      <c r="I19" s="101"/>
      <c r="J19" s="101"/>
      <c r="K19" s="101"/>
      <c r="L19" s="102"/>
      <c r="M19" s="260"/>
    </row>
    <row r="20" spans="1:13" s="291" customFormat="1">
      <c r="A20" s="296"/>
      <c r="B20" s="296"/>
      <c r="C20" s="398" t="s">
        <v>34</v>
      </c>
      <c r="D20" s="293">
        <v>0</v>
      </c>
      <c r="E20" s="293">
        <v>5101001</v>
      </c>
      <c r="F20" s="293">
        <v>3072985</v>
      </c>
      <c r="G20" s="293">
        <f t="shared" si="6"/>
        <v>8173986</v>
      </c>
      <c r="I20" s="101"/>
      <c r="J20" s="101"/>
      <c r="K20" s="101"/>
      <c r="L20" s="102"/>
      <c r="M20" s="260"/>
    </row>
    <row r="21" spans="1:13" s="291" customFormat="1">
      <c r="A21" s="296"/>
      <c r="B21" s="296"/>
      <c r="C21" s="301" t="s">
        <v>29</v>
      </c>
      <c r="D21" s="293">
        <v>0</v>
      </c>
      <c r="E21" s="293">
        <v>47000</v>
      </c>
      <c r="F21" s="293">
        <v>0</v>
      </c>
      <c r="G21" s="293">
        <f t="shared" si="6"/>
        <v>47000</v>
      </c>
      <c r="I21" s="101"/>
      <c r="J21" s="101"/>
      <c r="K21" s="101"/>
      <c r="L21" s="102"/>
      <c r="M21" s="260"/>
    </row>
    <row r="22" spans="1:13" s="291" customFormat="1" ht="24">
      <c r="A22" s="296"/>
      <c r="B22" s="296"/>
      <c r="C22" s="301" t="s">
        <v>81</v>
      </c>
      <c r="D22" s="293">
        <v>0</v>
      </c>
      <c r="E22" s="293">
        <v>764359</v>
      </c>
      <c r="F22" s="293">
        <v>0</v>
      </c>
      <c r="G22" s="293">
        <f t="shared" si="6"/>
        <v>764359</v>
      </c>
      <c r="I22" s="101"/>
      <c r="J22" s="101"/>
      <c r="K22" s="101"/>
      <c r="L22" s="102"/>
      <c r="M22" s="260"/>
    </row>
    <row r="23" spans="1:13" s="291" customFormat="1">
      <c r="A23" s="296"/>
      <c r="B23" s="296"/>
      <c r="C23" s="301" t="s">
        <v>173</v>
      </c>
      <c r="D23" s="293">
        <v>0</v>
      </c>
      <c r="E23" s="293">
        <v>7000000</v>
      </c>
      <c r="F23" s="293">
        <v>0</v>
      </c>
      <c r="G23" s="293">
        <f t="shared" si="6"/>
        <v>7000000</v>
      </c>
      <c r="I23" s="101"/>
      <c r="J23" s="101"/>
      <c r="K23" s="101"/>
      <c r="L23" s="102"/>
      <c r="M23" s="260"/>
    </row>
    <row r="24" spans="1:13" s="291" customFormat="1">
      <c r="A24" s="296"/>
      <c r="B24" s="296"/>
      <c r="C24" s="301" t="s">
        <v>215</v>
      </c>
      <c r="D24" s="293">
        <v>0</v>
      </c>
      <c r="E24" s="293">
        <v>4407949</v>
      </c>
      <c r="F24" s="293">
        <v>0</v>
      </c>
      <c r="G24" s="293">
        <f t="shared" si="6"/>
        <v>4407949</v>
      </c>
      <c r="I24" s="101"/>
      <c r="J24" s="101"/>
      <c r="K24" s="101"/>
      <c r="L24" s="102"/>
      <c r="M24" s="260"/>
    </row>
    <row r="25" spans="1:13" s="291" customFormat="1" ht="24">
      <c r="A25" s="297"/>
      <c r="B25" s="297"/>
      <c r="C25" s="298" t="s">
        <v>145</v>
      </c>
      <c r="D25" s="246">
        <f>D26+D46+D48+D45</f>
        <v>0</v>
      </c>
      <c r="E25" s="246">
        <f>E26+E46+E48+E45</f>
        <v>214425220</v>
      </c>
      <c r="F25" s="246">
        <f>F26+F46+F48+F45</f>
        <v>0</v>
      </c>
      <c r="G25" s="246">
        <f>G26+G46+G48+G45</f>
        <v>214425220</v>
      </c>
      <c r="I25" s="260"/>
      <c r="J25" s="260"/>
      <c r="K25" s="260"/>
      <c r="L25" s="260"/>
      <c r="M25" s="260"/>
    </row>
    <row r="26" spans="1:13" s="291" customFormat="1" ht="60">
      <c r="A26" s="278" t="s">
        <v>30</v>
      </c>
      <c r="B26" s="296" t="s">
        <v>304</v>
      </c>
      <c r="C26" s="248"/>
      <c r="D26" s="293">
        <f>D27+D29+D32+D33+D34+D35+D36+D37+D38+D39+D40+D41+D42+D43+D44</f>
        <v>0</v>
      </c>
      <c r="E26" s="293">
        <f>E27+E29+E32+E33+E34+E35+E36+E37+E38+E39+E40+E41+E42+E43+E44+E30</f>
        <v>187447336</v>
      </c>
      <c r="F26" s="293">
        <f t="shared" ref="F26:G26" si="7">F27+F29+F32+F33+F34+F35+F36+F37+F38+F39+F40+F41+F42+F43+F44+F30</f>
        <v>0</v>
      </c>
      <c r="G26" s="293">
        <f t="shared" si="7"/>
        <v>187447336</v>
      </c>
      <c r="I26" s="260"/>
      <c r="J26" s="260"/>
      <c r="K26" s="260"/>
      <c r="L26" s="260"/>
      <c r="M26" s="260"/>
    </row>
    <row r="27" spans="1:13" s="291" customFormat="1">
      <c r="A27" s="278"/>
      <c r="B27" s="296"/>
      <c r="C27" s="301" t="s">
        <v>110</v>
      </c>
      <c r="D27" s="293">
        <v>0</v>
      </c>
      <c r="E27" s="293">
        <v>12000000</v>
      </c>
      <c r="F27" s="293">
        <v>0</v>
      </c>
      <c r="G27" s="293">
        <f t="shared" ref="G27:G48" si="8">D27+E27+F27</f>
        <v>12000000</v>
      </c>
      <c r="I27" s="260"/>
      <c r="J27" s="260"/>
      <c r="K27" s="260"/>
      <c r="L27" s="260"/>
      <c r="M27" s="260"/>
    </row>
    <row r="28" spans="1:13" s="291" customFormat="1">
      <c r="A28" s="278"/>
      <c r="B28" s="296"/>
      <c r="C28" s="264" t="s">
        <v>39</v>
      </c>
      <c r="D28" s="293">
        <v>0</v>
      </c>
      <c r="E28" s="293">
        <v>625</v>
      </c>
      <c r="F28" s="293">
        <v>0</v>
      </c>
      <c r="G28" s="293">
        <f t="shared" si="8"/>
        <v>625</v>
      </c>
      <c r="I28" s="260"/>
      <c r="J28" s="260"/>
      <c r="K28" s="260"/>
      <c r="L28" s="260"/>
      <c r="M28" s="260"/>
    </row>
    <row r="29" spans="1:13" s="291" customFormat="1">
      <c r="A29" s="296"/>
      <c r="B29" s="296"/>
      <c r="C29" s="248" t="s">
        <v>111</v>
      </c>
      <c r="D29" s="293">
        <v>0</v>
      </c>
      <c r="E29" s="293">
        <v>27650000</v>
      </c>
      <c r="F29" s="293">
        <v>0</v>
      </c>
      <c r="G29" s="293">
        <f t="shared" si="8"/>
        <v>27650000</v>
      </c>
      <c r="I29" s="260"/>
      <c r="J29" s="260"/>
      <c r="K29" s="260"/>
      <c r="L29" s="260"/>
      <c r="M29" s="260"/>
    </row>
    <row r="30" spans="1:13" s="291" customFormat="1" ht="24">
      <c r="A30" s="296"/>
      <c r="B30" s="296"/>
      <c r="C30" s="301" t="s">
        <v>112</v>
      </c>
      <c r="D30" s="293">
        <v>0</v>
      </c>
      <c r="E30" s="293">
        <v>911</v>
      </c>
      <c r="F30" s="293">
        <v>0</v>
      </c>
      <c r="G30" s="293">
        <f t="shared" si="8"/>
        <v>911</v>
      </c>
      <c r="I30" s="260"/>
      <c r="J30" s="260"/>
      <c r="K30" s="260"/>
      <c r="L30" s="260"/>
      <c r="M30" s="260"/>
    </row>
    <row r="31" spans="1:13" s="291" customFormat="1">
      <c r="A31" s="296"/>
      <c r="B31" s="296"/>
      <c r="C31" s="264" t="s">
        <v>39</v>
      </c>
      <c r="D31" s="293">
        <v>0</v>
      </c>
      <c r="E31" s="293">
        <v>911</v>
      </c>
      <c r="F31" s="293">
        <v>0</v>
      </c>
      <c r="G31" s="293">
        <f t="shared" ref="G31" si="9">D31+E31+F31</f>
        <v>911</v>
      </c>
      <c r="I31" s="260"/>
      <c r="J31" s="260"/>
      <c r="K31" s="260"/>
      <c r="L31" s="260"/>
      <c r="M31" s="260"/>
    </row>
    <row r="32" spans="1:13" s="291" customFormat="1">
      <c r="A32" s="296"/>
      <c r="B32" s="296"/>
      <c r="C32" s="301" t="s">
        <v>127</v>
      </c>
      <c r="D32" s="293">
        <v>0</v>
      </c>
      <c r="E32" s="293">
        <v>75259779</v>
      </c>
      <c r="F32" s="293">
        <v>0</v>
      </c>
      <c r="G32" s="293">
        <f t="shared" si="8"/>
        <v>75259779</v>
      </c>
      <c r="I32" s="260"/>
      <c r="J32" s="260"/>
      <c r="K32" s="260"/>
      <c r="L32" s="260"/>
      <c r="M32" s="260"/>
    </row>
    <row r="33" spans="1:13" s="291" customFormat="1">
      <c r="A33" s="308"/>
      <c r="B33" s="296"/>
      <c r="C33" s="301" t="s">
        <v>128</v>
      </c>
      <c r="D33" s="293">
        <v>0</v>
      </c>
      <c r="E33" s="293">
        <v>13000000</v>
      </c>
      <c r="F33" s="293">
        <v>0</v>
      </c>
      <c r="G33" s="293">
        <f t="shared" si="8"/>
        <v>13000000</v>
      </c>
      <c r="I33" s="260"/>
      <c r="J33" s="260"/>
      <c r="K33" s="260"/>
      <c r="L33" s="260"/>
      <c r="M33" s="260"/>
    </row>
    <row r="34" spans="1:13" s="291" customFormat="1" ht="24">
      <c r="A34" s="308"/>
      <c r="B34" s="296"/>
      <c r="C34" s="301" t="s">
        <v>129</v>
      </c>
      <c r="D34" s="293">
        <v>0</v>
      </c>
      <c r="E34" s="293">
        <v>3500000</v>
      </c>
      <c r="F34" s="293">
        <v>0</v>
      </c>
      <c r="G34" s="293">
        <f t="shared" si="8"/>
        <v>3500000</v>
      </c>
      <c r="I34" s="260"/>
      <c r="J34" s="260"/>
      <c r="K34" s="260"/>
      <c r="L34" s="260"/>
      <c r="M34" s="260"/>
    </row>
    <row r="35" spans="1:13" s="291" customFormat="1">
      <c r="A35" s="308"/>
      <c r="B35" s="296"/>
      <c r="C35" s="248" t="s">
        <v>174</v>
      </c>
      <c r="D35" s="293">
        <v>0</v>
      </c>
      <c r="E35" s="293">
        <v>21000000</v>
      </c>
      <c r="F35" s="293">
        <v>0</v>
      </c>
      <c r="G35" s="293">
        <f t="shared" si="8"/>
        <v>21000000</v>
      </c>
      <c r="I35" s="260"/>
      <c r="J35" s="260"/>
      <c r="K35" s="260"/>
      <c r="L35" s="260"/>
      <c r="M35" s="260"/>
    </row>
    <row r="36" spans="1:13" s="291" customFormat="1" ht="24">
      <c r="A36" s="308"/>
      <c r="B36" s="296"/>
      <c r="C36" s="248" t="s">
        <v>175</v>
      </c>
      <c r="D36" s="293">
        <v>0</v>
      </c>
      <c r="E36" s="293">
        <v>6000000</v>
      </c>
      <c r="F36" s="293">
        <v>0</v>
      </c>
      <c r="G36" s="293">
        <f t="shared" si="8"/>
        <v>6000000</v>
      </c>
      <c r="I36" s="260"/>
      <c r="J36" s="260"/>
      <c r="K36" s="260"/>
      <c r="L36" s="260"/>
      <c r="M36" s="260"/>
    </row>
    <row r="37" spans="1:13" s="291" customFormat="1">
      <c r="A37" s="308"/>
      <c r="B37" s="296"/>
      <c r="C37" s="248" t="s">
        <v>176</v>
      </c>
      <c r="D37" s="293">
        <v>0</v>
      </c>
      <c r="E37" s="293">
        <v>151643</v>
      </c>
      <c r="F37" s="293">
        <v>0</v>
      </c>
      <c r="G37" s="293">
        <f t="shared" si="8"/>
        <v>151643</v>
      </c>
      <c r="I37" s="260"/>
      <c r="J37" s="260"/>
      <c r="K37" s="260"/>
      <c r="L37" s="260"/>
      <c r="M37" s="260"/>
    </row>
    <row r="38" spans="1:13" s="291" customFormat="1" ht="24">
      <c r="A38" s="308"/>
      <c r="B38" s="296"/>
      <c r="C38" s="301" t="s">
        <v>177</v>
      </c>
      <c r="D38" s="293">
        <v>0</v>
      </c>
      <c r="E38" s="293">
        <v>18000000</v>
      </c>
      <c r="F38" s="293">
        <v>0</v>
      </c>
      <c r="G38" s="293">
        <f t="shared" si="8"/>
        <v>18000000</v>
      </c>
      <c r="I38" s="260"/>
      <c r="J38" s="260"/>
      <c r="K38" s="260"/>
      <c r="L38" s="260"/>
      <c r="M38" s="260"/>
    </row>
    <row r="39" spans="1:13" s="291" customFormat="1">
      <c r="A39" s="308"/>
      <c r="B39" s="296"/>
      <c r="C39" s="248" t="s">
        <v>178</v>
      </c>
      <c r="D39" s="293">
        <v>0</v>
      </c>
      <c r="E39" s="293">
        <v>2500000</v>
      </c>
      <c r="F39" s="293">
        <v>0</v>
      </c>
      <c r="G39" s="293">
        <f t="shared" si="8"/>
        <v>2500000</v>
      </c>
      <c r="I39" s="260"/>
      <c r="J39" s="260"/>
      <c r="K39" s="260"/>
      <c r="L39" s="260"/>
      <c r="M39" s="260"/>
    </row>
    <row r="40" spans="1:13" s="291" customFormat="1">
      <c r="A40" s="308"/>
      <c r="B40" s="296"/>
      <c r="C40" s="301" t="s">
        <v>216</v>
      </c>
      <c r="D40" s="293">
        <v>0</v>
      </c>
      <c r="E40" s="293">
        <v>2435182</v>
      </c>
      <c r="F40" s="293">
        <v>0</v>
      </c>
      <c r="G40" s="293">
        <f t="shared" ref="G40:G45" si="10">D40+E40+F40</f>
        <v>2435182</v>
      </c>
      <c r="I40" s="260"/>
      <c r="J40" s="260"/>
      <c r="K40" s="260"/>
      <c r="L40" s="260"/>
      <c r="M40" s="260"/>
    </row>
    <row r="41" spans="1:13" s="291" customFormat="1" ht="24">
      <c r="A41" s="308"/>
      <c r="B41" s="296"/>
      <c r="C41" s="301" t="s">
        <v>217</v>
      </c>
      <c r="D41" s="293">
        <v>0</v>
      </c>
      <c r="E41" s="293">
        <v>2836865</v>
      </c>
      <c r="F41" s="293">
        <v>0</v>
      </c>
      <c r="G41" s="293">
        <f t="shared" si="10"/>
        <v>2836865</v>
      </c>
      <c r="I41" s="260"/>
      <c r="J41" s="260"/>
      <c r="K41" s="260"/>
      <c r="L41" s="260"/>
      <c r="M41" s="260"/>
    </row>
    <row r="42" spans="1:13" s="291" customFormat="1" ht="36">
      <c r="A42" s="308"/>
      <c r="B42" s="296"/>
      <c r="C42" s="301" t="s">
        <v>218</v>
      </c>
      <c r="D42" s="293">
        <v>0</v>
      </c>
      <c r="E42" s="293">
        <v>700000</v>
      </c>
      <c r="F42" s="293">
        <v>0</v>
      </c>
      <c r="G42" s="293">
        <f t="shared" si="10"/>
        <v>700000</v>
      </c>
      <c r="I42" s="260"/>
      <c r="J42" s="260"/>
      <c r="K42" s="260"/>
      <c r="L42" s="260"/>
      <c r="M42" s="260"/>
    </row>
    <row r="43" spans="1:13" s="291" customFormat="1">
      <c r="A43" s="308"/>
      <c r="B43" s="296"/>
      <c r="C43" s="301" t="s">
        <v>219</v>
      </c>
      <c r="D43" s="293">
        <v>0</v>
      </c>
      <c r="E43" s="293">
        <v>1300000</v>
      </c>
      <c r="F43" s="293">
        <v>0</v>
      </c>
      <c r="G43" s="293">
        <f t="shared" si="10"/>
        <v>1300000</v>
      </c>
      <c r="I43" s="260"/>
      <c r="J43" s="260"/>
      <c r="K43" s="260"/>
      <c r="L43" s="260"/>
      <c r="M43" s="260"/>
    </row>
    <row r="44" spans="1:13" s="291" customFormat="1">
      <c r="A44" s="308"/>
      <c r="B44" s="296"/>
      <c r="C44" s="301" t="s">
        <v>305</v>
      </c>
      <c r="D44" s="293">
        <v>0</v>
      </c>
      <c r="E44" s="293">
        <v>1112956</v>
      </c>
      <c r="F44" s="293">
        <v>0</v>
      </c>
      <c r="G44" s="293">
        <f t="shared" si="10"/>
        <v>1112956</v>
      </c>
      <c r="I44" s="260"/>
      <c r="J44" s="260"/>
      <c r="K44" s="260"/>
      <c r="L44" s="260"/>
      <c r="M44" s="260"/>
    </row>
    <row r="45" spans="1:13" s="291" customFormat="1" ht="72">
      <c r="A45" s="308"/>
      <c r="B45" s="296" t="s">
        <v>220</v>
      </c>
      <c r="C45" s="301" t="s">
        <v>175</v>
      </c>
      <c r="D45" s="293">
        <v>0</v>
      </c>
      <c r="E45" s="293">
        <v>195000</v>
      </c>
      <c r="F45" s="293">
        <v>0</v>
      </c>
      <c r="G45" s="293">
        <f t="shared" si="10"/>
        <v>195000</v>
      </c>
      <c r="I45" s="260"/>
      <c r="J45" s="260"/>
      <c r="K45" s="260"/>
      <c r="L45" s="260"/>
      <c r="M45" s="260"/>
    </row>
    <row r="46" spans="1:13" s="291" customFormat="1" ht="53.25" customHeight="1">
      <c r="A46" s="296"/>
      <c r="B46" s="296" t="s">
        <v>130</v>
      </c>
      <c r="C46" s="248" t="s">
        <v>35</v>
      </c>
      <c r="D46" s="293">
        <v>0</v>
      </c>
      <c r="E46" s="293">
        <v>10782884</v>
      </c>
      <c r="F46" s="293">
        <v>0</v>
      </c>
      <c r="G46" s="293">
        <f t="shared" si="8"/>
        <v>10782884</v>
      </c>
      <c r="I46" s="260"/>
      <c r="J46" s="260"/>
      <c r="K46" s="260"/>
      <c r="L46" s="260"/>
      <c r="M46" s="260"/>
    </row>
    <row r="47" spans="1:13" s="291" customFormat="1">
      <c r="A47" s="296"/>
      <c r="B47" s="296"/>
      <c r="C47" s="264" t="s">
        <v>39</v>
      </c>
      <c r="D47" s="293">
        <v>0</v>
      </c>
      <c r="E47" s="293">
        <v>23186</v>
      </c>
      <c r="F47" s="293">
        <v>0</v>
      </c>
      <c r="G47" s="293">
        <f t="shared" si="8"/>
        <v>23186</v>
      </c>
      <c r="I47" s="260"/>
      <c r="J47" s="260"/>
      <c r="K47" s="260"/>
      <c r="L47" s="260"/>
      <c r="M47" s="260"/>
    </row>
    <row r="48" spans="1:13" s="291" customFormat="1" ht="60">
      <c r="A48" s="296"/>
      <c r="B48" s="296" t="s">
        <v>179</v>
      </c>
      <c r="C48" s="301" t="s">
        <v>35</v>
      </c>
      <c r="D48" s="293">
        <v>0</v>
      </c>
      <c r="E48" s="293">
        <v>16000000</v>
      </c>
      <c r="F48" s="293">
        <v>0</v>
      </c>
      <c r="G48" s="293">
        <f t="shared" si="8"/>
        <v>16000000</v>
      </c>
      <c r="I48" s="260"/>
      <c r="J48" s="260"/>
      <c r="K48" s="260"/>
      <c r="L48" s="260"/>
      <c r="M48" s="260"/>
    </row>
    <row r="49" spans="1:13" s="291" customFormat="1" ht="40.5" customHeight="1">
      <c r="A49" s="297"/>
      <c r="B49" s="297"/>
      <c r="C49" s="298" t="s">
        <v>146</v>
      </c>
      <c r="D49" s="289">
        <f>D50+D66+D67+D65</f>
        <v>0</v>
      </c>
      <c r="E49" s="289">
        <f t="shared" ref="E49:G49" si="11">E50+E66+E67+E65</f>
        <v>35677208</v>
      </c>
      <c r="F49" s="289">
        <f t="shared" si="11"/>
        <v>0</v>
      </c>
      <c r="G49" s="289">
        <f t="shared" si="11"/>
        <v>35677208</v>
      </c>
      <c r="I49" s="260"/>
      <c r="J49" s="260"/>
      <c r="K49" s="260"/>
      <c r="L49" s="260"/>
      <c r="M49" s="260"/>
    </row>
    <row r="50" spans="1:13" s="291" customFormat="1" ht="72">
      <c r="A50" s="296" t="s">
        <v>131</v>
      </c>
      <c r="B50" s="296" t="s">
        <v>132</v>
      </c>
      <c r="C50" s="248"/>
      <c r="D50" s="293">
        <f>SUM(D51:D64)</f>
        <v>0</v>
      </c>
      <c r="E50" s="293">
        <f>SUM(E51:E64)</f>
        <v>31941889</v>
      </c>
      <c r="F50" s="293">
        <f>SUM(F51:F64)</f>
        <v>0</v>
      </c>
      <c r="G50" s="293">
        <f>SUM(G51:G64)</f>
        <v>31941889</v>
      </c>
      <c r="I50" s="260"/>
      <c r="J50" s="260"/>
      <c r="K50" s="260"/>
      <c r="L50" s="260"/>
      <c r="M50" s="260"/>
    </row>
    <row r="51" spans="1:13" s="291" customFormat="1">
      <c r="A51" s="296"/>
      <c r="B51" s="296"/>
      <c r="C51" s="248" t="s">
        <v>133</v>
      </c>
      <c r="D51" s="293">
        <v>0</v>
      </c>
      <c r="E51" s="399">
        <v>800000</v>
      </c>
      <c r="F51" s="293">
        <v>0</v>
      </c>
      <c r="G51" s="293">
        <f t="shared" ref="G51:G67" si="12">F51+E51+D51</f>
        <v>800000</v>
      </c>
      <c r="I51" s="260"/>
      <c r="J51" s="260"/>
      <c r="K51" s="260"/>
      <c r="L51" s="260"/>
      <c r="M51" s="260"/>
    </row>
    <row r="52" spans="1:13" s="291" customFormat="1">
      <c r="A52" s="296"/>
      <c r="B52" s="296"/>
      <c r="C52" s="301" t="s">
        <v>134</v>
      </c>
      <c r="D52" s="293">
        <v>0</v>
      </c>
      <c r="E52" s="400">
        <v>300000</v>
      </c>
      <c r="F52" s="293">
        <v>0</v>
      </c>
      <c r="G52" s="293">
        <f t="shared" si="12"/>
        <v>300000</v>
      </c>
      <c r="I52" s="260"/>
      <c r="J52" s="260"/>
      <c r="K52" s="260"/>
      <c r="L52" s="260"/>
      <c r="M52" s="260"/>
    </row>
    <row r="53" spans="1:13" s="291" customFormat="1">
      <c r="A53" s="296"/>
      <c r="B53" s="296"/>
      <c r="C53" s="301" t="s">
        <v>135</v>
      </c>
      <c r="D53" s="293">
        <v>0</v>
      </c>
      <c r="E53" s="400">
        <v>293597</v>
      </c>
      <c r="F53" s="293">
        <v>0</v>
      </c>
      <c r="G53" s="293">
        <f t="shared" si="12"/>
        <v>293597</v>
      </c>
      <c r="I53" s="260"/>
      <c r="J53" s="260"/>
      <c r="K53" s="260"/>
      <c r="L53" s="260"/>
      <c r="M53" s="260"/>
    </row>
    <row r="54" spans="1:13" s="291" customFormat="1">
      <c r="A54" s="296"/>
      <c r="B54" s="296"/>
      <c r="C54" s="248" t="s">
        <v>136</v>
      </c>
      <c r="D54" s="293">
        <v>0</v>
      </c>
      <c r="E54" s="400">
        <v>370000</v>
      </c>
      <c r="F54" s="293">
        <v>0</v>
      </c>
      <c r="G54" s="293">
        <f t="shared" si="12"/>
        <v>370000</v>
      </c>
      <c r="I54" s="260"/>
      <c r="J54" s="260"/>
      <c r="K54" s="260"/>
      <c r="L54" s="260"/>
      <c r="M54" s="260"/>
    </row>
    <row r="55" spans="1:13" s="291" customFormat="1">
      <c r="A55" s="296"/>
      <c r="B55" s="296"/>
      <c r="C55" s="248" t="s">
        <v>180</v>
      </c>
      <c r="D55" s="293">
        <v>0</v>
      </c>
      <c r="E55" s="400">
        <v>62136</v>
      </c>
      <c r="F55" s="293">
        <v>0</v>
      </c>
      <c r="G55" s="293">
        <f t="shared" si="12"/>
        <v>62136</v>
      </c>
      <c r="I55" s="260"/>
      <c r="J55" s="260"/>
      <c r="K55" s="260"/>
      <c r="L55" s="260"/>
      <c r="M55" s="260"/>
    </row>
    <row r="56" spans="1:13" s="291" customFormat="1" ht="24">
      <c r="A56" s="296"/>
      <c r="B56" s="296"/>
      <c r="C56" s="301" t="s">
        <v>181</v>
      </c>
      <c r="D56" s="293">
        <v>0</v>
      </c>
      <c r="E56" s="399">
        <v>6665109</v>
      </c>
      <c r="F56" s="293">
        <v>0</v>
      </c>
      <c r="G56" s="293">
        <f t="shared" si="12"/>
        <v>6665109</v>
      </c>
      <c r="I56" s="260"/>
      <c r="J56" s="260"/>
      <c r="K56" s="260"/>
      <c r="L56" s="260"/>
      <c r="M56" s="260"/>
    </row>
    <row r="57" spans="1:13" s="291" customFormat="1">
      <c r="A57" s="296"/>
      <c r="B57" s="296"/>
      <c r="C57" s="301" t="s">
        <v>182</v>
      </c>
      <c r="D57" s="293">
        <v>0</v>
      </c>
      <c r="E57" s="399">
        <v>6000000</v>
      </c>
      <c r="F57" s="293">
        <v>0</v>
      </c>
      <c r="G57" s="293">
        <f t="shared" si="12"/>
        <v>6000000</v>
      </c>
      <c r="I57" s="260"/>
      <c r="J57" s="260"/>
      <c r="K57" s="260"/>
      <c r="L57" s="260"/>
      <c r="M57" s="260"/>
    </row>
    <row r="58" spans="1:13" s="291" customFormat="1">
      <c r="A58" s="296"/>
      <c r="B58" s="296"/>
      <c r="C58" s="301" t="s">
        <v>183</v>
      </c>
      <c r="D58" s="293">
        <v>0</v>
      </c>
      <c r="E58" s="399">
        <v>3000000</v>
      </c>
      <c r="F58" s="293">
        <v>0</v>
      </c>
      <c r="G58" s="293">
        <f t="shared" si="12"/>
        <v>3000000</v>
      </c>
      <c r="I58" s="260"/>
      <c r="J58" s="260"/>
      <c r="K58" s="260"/>
      <c r="L58" s="260"/>
      <c r="M58" s="260"/>
    </row>
    <row r="59" spans="1:13" s="291" customFormat="1">
      <c r="A59" s="296"/>
      <c r="B59" s="296"/>
      <c r="C59" s="301" t="s">
        <v>184</v>
      </c>
      <c r="D59" s="293">
        <v>0</v>
      </c>
      <c r="E59" s="399">
        <v>6000000</v>
      </c>
      <c r="F59" s="293">
        <v>0</v>
      </c>
      <c r="G59" s="293">
        <f t="shared" si="12"/>
        <v>6000000</v>
      </c>
      <c r="I59" s="260"/>
      <c r="J59" s="260"/>
      <c r="K59" s="260"/>
      <c r="L59" s="260"/>
      <c r="M59" s="260"/>
    </row>
    <row r="60" spans="1:13" s="291" customFormat="1">
      <c r="A60" s="296"/>
      <c r="B60" s="296"/>
      <c r="C60" s="301" t="s">
        <v>185</v>
      </c>
      <c r="D60" s="293">
        <v>0</v>
      </c>
      <c r="E60" s="399">
        <v>6670119</v>
      </c>
      <c r="F60" s="293">
        <v>0</v>
      </c>
      <c r="G60" s="293">
        <f t="shared" si="12"/>
        <v>6670119</v>
      </c>
      <c r="I60" s="260"/>
      <c r="J60" s="260"/>
      <c r="K60" s="260"/>
      <c r="L60" s="260"/>
      <c r="M60" s="260"/>
    </row>
    <row r="61" spans="1:13" s="291" customFormat="1">
      <c r="A61" s="296"/>
      <c r="B61" s="296"/>
      <c r="C61" s="301" t="s">
        <v>221</v>
      </c>
      <c r="D61" s="293">
        <v>0</v>
      </c>
      <c r="E61" s="399">
        <v>250000</v>
      </c>
      <c r="F61" s="293">
        <v>0</v>
      </c>
      <c r="G61" s="293">
        <f t="shared" si="12"/>
        <v>250000</v>
      </c>
      <c r="I61" s="260"/>
      <c r="J61" s="260"/>
      <c r="K61" s="260"/>
      <c r="L61" s="260"/>
      <c r="M61" s="260"/>
    </row>
    <row r="62" spans="1:13" s="291" customFormat="1" ht="24">
      <c r="A62" s="296"/>
      <c r="B62" s="296"/>
      <c r="C62" s="301" t="s">
        <v>222</v>
      </c>
      <c r="D62" s="293">
        <v>0</v>
      </c>
      <c r="E62" s="399">
        <v>150000</v>
      </c>
      <c r="F62" s="293">
        <v>0</v>
      </c>
      <c r="G62" s="293">
        <f>F62+E62+D62</f>
        <v>150000</v>
      </c>
      <c r="I62" s="260"/>
      <c r="J62" s="260"/>
      <c r="K62" s="260"/>
      <c r="L62" s="260"/>
      <c r="M62" s="260"/>
    </row>
    <row r="63" spans="1:13" s="291" customFormat="1">
      <c r="A63" s="296"/>
      <c r="B63" s="296"/>
      <c r="C63" s="301" t="s">
        <v>223</v>
      </c>
      <c r="D63" s="293">
        <v>0</v>
      </c>
      <c r="E63" s="399">
        <v>1000000</v>
      </c>
      <c r="F63" s="293">
        <v>0</v>
      </c>
      <c r="G63" s="293">
        <f>F63+E63+D63</f>
        <v>1000000</v>
      </c>
      <c r="I63" s="260"/>
      <c r="J63" s="260"/>
      <c r="K63" s="260"/>
      <c r="L63" s="260"/>
      <c r="M63" s="260"/>
    </row>
    <row r="64" spans="1:13" s="291" customFormat="1">
      <c r="A64" s="296"/>
      <c r="B64" s="296"/>
      <c r="C64" s="301" t="s">
        <v>224</v>
      </c>
      <c r="D64" s="293">
        <v>0</v>
      </c>
      <c r="E64" s="399">
        <v>380928</v>
      </c>
      <c r="F64" s="293">
        <v>0</v>
      </c>
      <c r="G64" s="293">
        <f>F64+E64+D64</f>
        <v>380928</v>
      </c>
      <c r="I64" s="260"/>
      <c r="J64" s="260"/>
      <c r="K64" s="260"/>
      <c r="L64" s="260"/>
      <c r="M64" s="260"/>
    </row>
    <row r="65" spans="1:14" s="291" customFormat="1" ht="60">
      <c r="A65" s="296"/>
      <c r="B65" s="296" t="s">
        <v>306</v>
      </c>
      <c r="C65" s="248" t="s">
        <v>180</v>
      </c>
      <c r="D65" s="293">
        <v>0</v>
      </c>
      <c r="E65" s="399">
        <v>6349</v>
      </c>
      <c r="F65" s="293">
        <v>0</v>
      </c>
      <c r="G65" s="293">
        <f>F65+E65+D65</f>
        <v>6349</v>
      </c>
      <c r="I65" s="260"/>
      <c r="J65" s="260"/>
      <c r="K65" s="260"/>
      <c r="L65" s="260"/>
      <c r="M65" s="260"/>
    </row>
    <row r="66" spans="1:14" s="291" customFormat="1" ht="48">
      <c r="A66" s="296"/>
      <c r="B66" s="296" t="s">
        <v>137</v>
      </c>
      <c r="C66" s="248" t="s">
        <v>35</v>
      </c>
      <c r="D66" s="293">
        <v>0</v>
      </c>
      <c r="E66" s="399">
        <v>1828970</v>
      </c>
      <c r="F66" s="293">
        <v>0</v>
      </c>
      <c r="G66" s="293">
        <f t="shared" si="12"/>
        <v>1828970</v>
      </c>
      <c r="I66" s="260"/>
      <c r="J66" s="260"/>
      <c r="K66" s="260"/>
      <c r="L66" s="260"/>
      <c r="M66" s="260"/>
    </row>
    <row r="67" spans="1:14" s="291" customFormat="1" ht="60">
      <c r="A67" s="296"/>
      <c r="B67" s="296" t="s">
        <v>138</v>
      </c>
      <c r="C67" s="248" t="s">
        <v>35</v>
      </c>
      <c r="D67" s="293">
        <v>0</v>
      </c>
      <c r="E67" s="399">
        <v>1900000</v>
      </c>
      <c r="F67" s="293">
        <v>0</v>
      </c>
      <c r="G67" s="293">
        <f t="shared" si="12"/>
        <v>1900000</v>
      </c>
      <c r="I67" s="260"/>
      <c r="J67" s="260"/>
      <c r="K67" s="260"/>
      <c r="L67" s="260"/>
      <c r="M67" s="260"/>
    </row>
    <row r="68" spans="1:14" s="243" customFormat="1" ht="26.25" customHeight="1">
      <c r="A68" s="297"/>
      <c r="B68" s="297"/>
      <c r="C68" s="298" t="s">
        <v>152</v>
      </c>
      <c r="D68" s="289">
        <f>D69+D71</f>
        <v>98008</v>
      </c>
      <c r="E68" s="289">
        <f t="shared" ref="E68:G68" si="13">E69+E71</f>
        <v>193614</v>
      </c>
      <c r="F68" s="289">
        <f t="shared" si="13"/>
        <v>656141</v>
      </c>
      <c r="G68" s="289">
        <f t="shared" si="13"/>
        <v>947763</v>
      </c>
      <c r="I68" s="103"/>
      <c r="J68" s="103"/>
      <c r="K68" s="101"/>
      <c r="L68" s="102"/>
      <c r="M68" s="260"/>
    </row>
    <row r="69" spans="1:14" s="243" customFormat="1" ht="81" customHeight="1">
      <c r="A69" s="247" t="s">
        <v>117</v>
      </c>
      <c r="B69" s="247" t="s">
        <v>307</v>
      </c>
      <c r="C69" s="401"/>
      <c r="D69" s="293">
        <v>98008</v>
      </c>
      <c r="E69" s="211">
        <v>0</v>
      </c>
      <c r="F69" s="293">
        <v>656141</v>
      </c>
      <c r="G69" s="293">
        <f>F69+E69+D69</f>
        <v>754149</v>
      </c>
      <c r="I69" s="101"/>
      <c r="J69" s="90"/>
      <c r="K69" s="101"/>
      <c r="L69" s="102"/>
      <c r="M69" s="260"/>
    </row>
    <row r="70" spans="1:14" s="243" customFormat="1" ht="11.25" customHeight="1">
      <c r="A70" s="247"/>
      <c r="B70" s="247"/>
      <c r="C70" s="401" t="s">
        <v>19</v>
      </c>
      <c r="D70" s="293">
        <v>98008</v>
      </c>
      <c r="E70" s="211">
        <v>0</v>
      </c>
      <c r="F70" s="293">
        <v>0</v>
      </c>
      <c r="G70" s="293">
        <f>F70+E70+D70</f>
        <v>98008</v>
      </c>
      <c r="I70" s="101"/>
      <c r="J70" s="90"/>
      <c r="K70" s="101"/>
      <c r="L70" s="102"/>
      <c r="M70" s="260"/>
    </row>
    <row r="71" spans="1:14" s="243" customFormat="1" ht="72" customHeight="1">
      <c r="A71" s="247"/>
      <c r="B71" s="247" t="s">
        <v>186</v>
      </c>
      <c r="C71" s="248"/>
      <c r="D71" s="293">
        <v>0</v>
      </c>
      <c r="E71" s="211">
        <v>193614</v>
      </c>
      <c r="F71" s="293">
        <v>0</v>
      </c>
      <c r="G71" s="293">
        <f t="shared" ref="G71" si="14">F71+E71+D71</f>
        <v>193614</v>
      </c>
      <c r="I71" s="101"/>
      <c r="J71" s="90"/>
      <c r="K71" s="101"/>
      <c r="L71" s="102"/>
      <c r="M71" s="260"/>
    </row>
    <row r="72" spans="1:14" s="291" customFormat="1" ht="41.25" customHeight="1">
      <c r="A72" s="297"/>
      <c r="B72" s="313"/>
      <c r="C72" s="331" t="s">
        <v>14</v>
      </c>
      <c r="D72" s="246">
        <f>D73+D78</f>
        <v>17866244</v>
      </c>
      <c r="E72" s="246">
        <f t="shared" ref="E72:G72" si="15">E73+E78</f>
        <v>9631340</v>
      </c>
      <c r="F72" s="246">
        <f t="shared" si="15"/>
        <v>0</v>
      </c>
      <c r="G72" s="246">
        <f t="shared" si="15"/>
        <v>27497584</v>
      </c>
      <c r="I72" s="260"/>
      <c r="J72" s="260"/>
      <c r="K72" s="260"/>
      <c r="L72" s="260"/>
      <c r="M72" s="260"/>
    </row>
    <row r="73" spans="1:14" s="291" customFormat="1" ht="48">
      <c r="A73" s="296" t="s">
        <v>26</v>
      </c>
      <c r="B73" s="256" t="s">
        <v>189</v>
      </c>
      <c r="C73" s="402"/>
      <c r="D73" s="249">
        <f>D74+D75+D77</f>
        <v>17730519</v>
      </c>
      <c r="E73" s="249">
        <f t="shared" ref="E73:G73" si="16">E74+E75+E77</f>
        <v>9631340</v>
      </c>
      <c r="F73" s="249">
        <f t="shared" si="16"/>
        <v>0</v>
      </c>
      <c r="G73" s="249">
        <f t="shared" si="16"/>
        <v>27361859</v>
      </c>
      <c r="I73" s="260"/>
      <c r="J73" s="260"/>
      <c r="K73" s="260"/>
      <c r="L73" s="260"/>
      <c r="M73" s="260"/>
    </row>
    <row r="74" spans="1:14" s="291" customFormat="1" ht="45.75" customHeight="1">
      <c r="A74" s="296"/>
      <c r="B74" s="256"/>
      <c r="C74" s="402" t="s">
        <v>190</v>
      </c>
      <c r="D74" s="249">
        <v>0</v>
      </c>
      <c r="E74" s="249">
        <v>6326962</v>
      </c>
      <c r="F74" s="249">
        <v>0</v>
      </c>
      <c r="G74" s="249">
        <f>SUM(D74:F74)</f>
        <v>6326962</v>
      </c>
      <c r="I74" s="260"/>
      <c r="J74" s="260"/>
      <c r="K74" s="260"/>
      <c r="L74" s="260"/>
      <c r="M74" s="260"/>
    </row>
    <row r="75" spans="1:14" s="291" customFormat="1">
      <c r="A75" s="296"/>
      <c r="B75" s="256"/>
      <c r="C75" s="402" t="s">
        <v>308</v>
      </c>
      <c r="D75" s="249">
        <v>17730519</v>
      </c>
      <c r="E75" s="249">
        <v>0</v>
      </c>
      <c r="F75" s="249">
        <v>0</v>
      </c>
      <c r="G75" s="249">
        <f t="shared" ref="G75:G77" si="17">SUM(D75:F75)</f>
        <v>17730519</v>
      </c>
      <c r="I75" s="260"/>
      <c r="J75" s="260"/>
      <c r="K75" s="260"/>
      <c r="L75" s="260"/>
      <c r="M75" s="260"/>
    </row>
    <row r="76" spans="1:14" s="291" customFormat="1">
      <c r="A76" s="296"/>
      <c r="B76" s="256"/>
      <c r="C76" s="264" t="s">
        <v>39</v>
      </c>
      <c r="D76" s="249">
        <v>4000000</v>
      </c>
      <c r="E76" s="249">
        <v>0</v>
      </c>
      <c r="F76" s="249">
        <v>0</v>
      </c>
      <c r="G76" s="249">
        <f t="shared" si="17"/>
        <v>4000000</v>
      </c>
      <c r="I76" s="260"/>
      <c r="J76" s="260"/>
      <c r="K76" s="260"/>
      <c r="L76" s="260"/>
      <c r="M76" s="260"/>
    </row>
    <row r="77" spans="1:14" s="291" customFormat="1" ht="24">
      <c r="A77" s="296"/>
      <c r="B77" s="256"/>
      <c r="C77" s="402" t="s">
        <v>309</v>
      </c>
      <c r="D77" s="249">
        <v>0</v>
      </c>
      <c r="E77" s="249">
        <v>3304378</v>
      </c>
      <c r="F77" s="249">
        <v>0</v>
      </c>
      <c r="G77" s="249">
        <f t="shared" si="17"/>
        <v>3304378</v>
      </c>
      <c r="I77" s="260"/>
      <c r="J77" s="260"/>
      <c r="K77" s="260"/>
      <c r="L77" s="260"/>
      <c r="M77" s="260"/>
    </row>
    <row r="78" spans="1:14" s="291" customFormat="1" ht="72">
      <c r="A78" s="296"/>
      <c r="B78" s="256" t="s">
        <v>88</v>
      </c>
      <c r="C78" s="301" t="s">
        <v>96</v>
      </c>
      <c r="D78" s="249">
        <v>135725</v>
      </c>
      <c r="E78" s="249">
        <v>0</v>
      </c>
      <c r="F78" s="249">
        <v>0</v>
      </c>
      <c r="G78" s="249">
        <f t="shared" ref="G78" si="18">D78+E78+F78</f>
        <v>135725</v>
      </c>
      <c r="I78" s="260"/>
      <c r="J78" s="260"/>
      <c r="K78" s="260"/>
      <c r="L78" s="260"/>
      <c r="M78" s="260"/>
    </row>
    <row r="79" spans="1:14" s="291" customFormat="1">
      <c r="A79" s="297"/>
      <c r="B79" s="260"/>
      <c r="C79" s="260"/>
      <c r="D79" s="260"/>
      <c r="E79" s="260"/>
      <c r="F79" s="260"/>
      <c r="G79" s="403"/>
      <c r="I79" s="260"/>
      <c r="J79" s="260"/>
      <c r="K79" s="260"/>
      <c r="L79" s="260"/>
      <c r="M79" s="260"/>
      <c r="N79" s="243"/>
    </row>
    <row r="80" spans="1:14" s="260" customFormat="1">
      <c r="G80" s="403"/>
    </row>
    <row r="81" spans="7:7" s="260" customFormat="1">
      <c r="G81" s="403"/>
    </row>
    <row r="82" spans="7:7" s="260" customFormat="1">
      <c r="G82" s="403"/>
    </row>
    <row r="83" spans="7:7" s="260" customFormat="1">
      <c r="G83" s="403"/>
    </row>
    <row r="84" spans="7:7" s="260" customFormat="1">
      <c r="G84" s="403"/>
    </row>
    <row r="108" spans="7:7">
      <c r="G108" s="223"/>
    </row>
    <row r="120" spans="7:7">
      <c r="G120" s="223"/>
    </row>
  </sheetData>
  <customSheetViews>
    <customSheetView guid="{B9368714-C8BF-401C-BC11-EEA355605C95}" scale="90" showPageBreaks="1" topLeftCell="A7">
      <selection activeCell="C61" sqref="C6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A4">
      <selection activeCell="A61" sqref="A61:XFD61"/>
      <pageMargins left="0.31496062992125984" right="0.19685039370078741" top="0.47244094488188981" bottom="0.59055118110236227" header="0.27559055118110237" footer="0.31496062992125984"/>
      <pageSetup paperSize="9" firstPageNumber="974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1:C11"/>
    <mergeCell ref="G3:G4"/>
  </mergeCells>
  <phoneticPr fontId="3" type="noConversion"/>
  <pageMargins left="0.31496062992125984" right="0.19685039370078741" top="0.47244094488188981" bottom="0.59055118110236227" header="0.27559055118110237" footer="0.31496062992125984"/>
  <pageSetup paperSize="9" firstPageNumber="966" orientation="landscape" useFirstPageNumber="1" r:id="rId3"/>
  <headerFooter scaleWithDoc="0">
    <oddHeader>&amp;C&amp;P</oddHeader>
    <oddFooter>&amp;LFMPask_N_090519_bud2019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58"/>
  <sheetViews>
    <sheetView view="pageLayout" zoomScaleNormal="90" workbookViewId="0">
      <selection activeCell="B16" sqref="B16"/>
    </sheetView>
  </sheetViews>
  <sheetFormatPr defaultColWidth="13.42578125" defaultRowHeight="12"/>
  <cols>
    <col min="1" max="1" width="20.140625" style="395" customWidth="1"/>
    <col min="2" max="2" width="21.42578125" style="395" customWidth="1"/>
    <col min="3" max="3" width="46.5703125" style="395" customWidth="1"/>
    <col min="4" max="4" width="12.7109375" style="223" customWidth="1"/>
    <col min="5" max="5" width="12.85546875" style="223" customWidth="1"/>
    <col min="6" max="6" width="12.5703125" style="223" customWidth="1"/>
    <col min="7" max="7" width="14.42578125" style="265" customWidth="1"/>
    <col min="8" max="16384" width="13.42578125" style="223"/>
  </cols>
  <sheetData>
    <row r="1" spans="1:7" ht="14.25">
      <c r="A1" s="508"/>
      <c r="B1" s="508"/>
      <c r="C1" s="508"/>
      <c r="D1" s="508"/>
      <c r="E1" s="508"/>
      <c r="F1" s="508"/>
      <c r="G1" s="508"/>
    </row>
    <row r="2" spans="1:7">
      <c r="A2" s="266"/>
      <c r="B2" s="266"/>
      <c r="C2" s="266"/>
      <c r="D2" s="267"/>
      <c r="E2" s="267"/>
      <c r="F2" s="267"/>
      <c r="G2" s="268"/>
    </row>
    <row r="3" spans="1:7" ht="12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7" ht="67.5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7">
      <c r="A5" s="359"/>
      <c r="B5" s="359"/>
      <c r="C5" s="359"/>
      <c r="D5" s="227"/>
      <c r="E5" s="227"/>
      <c r="F5" s="227"/>
      <c r="G5" s="228"/>
    </row>
    <row r="6" spans="1:7" s="269" customFormat="1" ht="15">
      <c r="A6" s="506" t="s">
        <v>59</v>
      </c>
      <c r="B6" s="506"/>
      <c r="C6" s="506"/>
      <c r="D6" s="324">
        <f>SUM(D7)</f>
        <v>24129400</v>
      </c>
      <c r="E6" s="324">
        <f t="shared" ref="E6:G6" si="0">SUM(E7)</f>
        <v>93471452</v>
      </c>
      <c r="F6" s="324">
        <f t="shared" si="0"/>
        <v>0</v>
      </c>
      <c r="G6" s="324">
        <f t="shared" si="0"/>
        <v>117600852</v>
      </c>
    </row>
    <row r="7" spans="1:7" s="230" customFormat="1" ht="14.25">
      <c r="A7" s="507" t="s">
        <v>9</v>
      </c>
      <c r="B7" s="507"/>
      <c r="C7" s="507"/>
      <c r="D7" s="231">
        <f>SUM(D10+D36)</f>
        <v>24129400</v>
      </c>
      <c r="E7" s="231">
        <f t="shared" ref="E7:G7" si="1">SUM(E10+E36)</f>
        <v>93471452</v>
      </c>
      <c r="F7" s="231">
        <f t="shared" si="1"/>
        <v>0</v>
      </c>
      <c r="G7" s="231">
        <f t="shared" si="1"/>
        <v>117600852</v>
      </c>
    </row>
    <row r="8" spans="1:7" s="230" customFormat="1">
      <c r="A8" s="232"/>
      <c r="B8" s="232"/>
      <c r="C8" s="233" t="s">
        <v>19</v>
      </c>
      <c r="D8" s="234">
        <f>D32</f>
        <v>1093307</v>
      </c>
      <c r="E8" s="234">
        <f t="shared" ref="E8:G8" si="2">E32</f>
        <v>0</v>
      </c>
      <c r="F8" s="234">
        <f t="shared" si="2"/>
        <v>0</v>
      </c>
      <c r="G8" s="234">
        <f t="shared" si="2"/>
        <v>1093307</v>
      </c>
    </row>
    <row r="9" spans="1:7" s="230" customFormat="1">
      <c r="A9" s="232"/>
      <c r="B9" s="232"/>
      <c r="C9" s="232"/>
      <c r="D9" s="232"/>
      <c r="E9" s="232"/>
      <c r="F9" s="232"/>
      <c r="G9" s="232"/>
    </row>
    <row r="10" spans="1:7" s="230" customFormat="1" ht="27" customHeight="1">
      <c r="A10" s="266"/>
      <c r="B10" s="509" t="s">
        <v>10</v>
      </c>
      <c r="C10" s="509"/>
      <c r="D10" s="360">
        <f>D11+D20+D22+D33+D27+D29</f>
        <v>24129400</v>
      </c>
      <c r="E10" s="360">
        <f>E11+E20+E22+E33+E27+E29</f>
        <v>90978548</v>
      </c>
      <c r="F10" s="360">
        <f>F11+F20+F22+F33+F27+F29</f>
        <v>0</v>
      </c>
      <c r="G10" s="360">
        <f>G11+G20+G22+G33+G27+G29</f>
        <v>115107948</v>
      </c>
    </row>
    <row r="11" spans="1:7" s="230" customFormat="1" ht="40.5" customHeight="1">
      <c r="A11" s="232"/>
      <c r="B11" s="232"/>
      <c r="C11" s="361" t="s">
        <v>115</v>
      </c>
      <c r="D11" s="362">
        <f>D12+D16</f>
        <v>11293513</v>
      </c>
      <c r="E11" s="362">
        <f t="shared" ref="E11:G11" si="3">E12+E16</f>
        <v>21180375</v>
      </c>
      <c r="F11" s="362">
        <f t="shared" si="3"/>
        <v>0</v>
      </c>
      <c r="G11" s="362">
        <f t="shared" si="3"/>
        <v>32473888</v>
      </c>
    </row>
    <row r="12" spans="1:7" s="230" customFormat="1" ht="109.5" customHeight="1">
      <c r="A12" s="363" t="s">
        <v>168</v>
      </c>
      <c r="B12" s="363" t="s">
        <v>310</v>
      </c>
      <c r="C12" s="364"/>
      <c r="D12" s="365">
        <f>SUM(D13:D15)</f>
        <v>11092474</v>
      </c>
      <c r="E12" s="365">
        <f t="shared" ref="E12:G12" si="4">SUM(E13:E15)</f>
        <v>21175375</v>
      </c>
      <c r="F12" s="365">
        <f t="shared" si="4"/>
        <v>0</v>
      </c>
      <c r="G12" s="365">
        <f t="shared" si="4"/>
        <v>32267849</v>
      </c>
    </row>
    <row r="13" spans="1:7" s="230" customFormat="1" ht="24">
      <c r="A13" s="363"/>
      <c r="B13" s="363"/>
      <c r="C13" s="301" t="s">
        <v>311</v>
      </c>
      <c r="D13" s="365">
        <v>10842588</v>
      </c>
      <c r="E13" s="365">
        <v>20631041</v>
      </c>
      <c r="F13" s="365">
        <v>0</v>
      </c>
      <c r="G13" s="365">
        <f>SUM(D13:F13)</f>
        <v>31473629</v>
      </c>
    </row>
    <row r="14" spans="1:7" s="230" customFormat="1" ht="24">
      <c r="A14" s="363"/>
      <c r="B14" s="363"/>
      <c r="C14" s="301" t="s">
        <v>312</v>
      </c>
      <c r="D14" s="365">
        <v>50121</v>
      </c>
      <c r="E14" s="365">
        <v>0</v>
      </c>
      <c r="F14" s="365">
        <v>0</v>
      </c>
      <c r="G14" s="365">
        <f>SUM(D14:F14)</f>
        <v>50121</v>
      </c>
    </row>
    <row r="15" spans="1:7" s="230" customFormat="1" ht="24">
      <c r="A15" s="363"/>
      <c r="B15" s="363"/>
      <c r="C15" s="301" t="s">
        <v>313</v>
      </c>
      <c r="D15" s="365">
        <v>199765</v>
      </c>
      <c r="E15" s="365">
        <v>544334</v>
      </c>
      <c r="F15" s="365">
        <v>0</v>
      </c>
      <c r="G15" s="365">
        <f>SUM(D15:F15)</f>
        <v>744099</v>
      </c>
    </row>
    <row r="16" spans="1:7" s="230" customFormat="1" ht="84">
      <c r="A16" s="363"/>
      <c r="B16" s="363" t="s">
        <v>314</v>
      </c>
      <c r="C16" s="364"/>
      <c r="D16" s="365">
        <f>D17+D18+D19</f>
        <v>201039</v>
      </c>
      <c r="E16" s="365">
        <f t="shared" ref="E16:G16" si="5">E17+E18+E19</f>
        <v>5000</v>
      </c>
      <c r="F16" s="365">
        <f t="shared" si="5"/>
        <v>0</v>
      </c>
      <c r="G16" s="365">
        <f t="shared" si="5"/>
        <v>206039</v>
      </c>
    </row>
    <row r="17" spans="1:13" s="230" customFormat="1" ht="24">
      <c r="A17" s="363"/>
      <c r="B17" s="363"/>
      <c r="C17" s="301" t="s">
        <v>315</v>
      </c>
      <c r="D17" s="365">
        <v>11039</v>
      </c>
      <c r="E17" s="365">
        <v>5000</v>
      </c>
      <c r="F17" s="365">
        <v>0</v>
      </c>
      <c r="G17" s="365">
        <f>SUM(D17:F17)</f>
        <v>16039</v>
      </c>
    </row>
    <row r="18" spans="1:13" s="230" customFormat="1" ht="24">
      <c r="A18" s="363"/>
      <c r="B18" s="363"/>
      <c r="C18" s="301" t="s">
        <v>316</v>
      </c>
      <c r="D18" s="365">
        <v>175000</v>
      </c>
      <c r="E18" s="365">
        <v>0</v>
      </c>
      <c r="F18" s="365">
        <v>0</v>
      </c>
      <c r="G18" s="365">
        <f>SUM(D18:F18)</f>
        <v>175000</v>
      </c>
    </row>
    <row r="19" spans="1:13" s="230" customFormat="1" ht="24">
      <c r="A19" s="363"/>
      <c r="B19" s="363"/>
      <c r="C19" s="301" t="s">
        <v>317</v>
      </c>
      <c r="D19" s="365">
        <v>15000</v>
      </c>
      <c r="E19" s="365">
        <v>0</v>
      </c>
      <c r="F19" s="365">
        <v>0</v>
      </c>
      <c r="G19" s="365">
        <f>SUM(D19:F19)</f>
        <v>15000</v>
      </c>
    </row>
    <row r="20" spans="1:13" s="269" customFormat="1" ht="16.5" customHeight="1">
      <c r="A20" s="366"/>
      <c r="B20" s="366"/>
      <c r="C20" s="367" t="s">
        <v>143</v>
      </c>
      <c r="D20" s="368">
        <f>D21</f>
        <v>0</v>
      </c>
      <c r="E20" s="368">
        <f t="shared" ref="E20:G20" si="6">E21</f>
        <v>4095000</v>
      </c>
      <c r="F20" s="368">
        <f t="shared" si="6"/>
        <v>0</v>
      </c>
      <c r="G20" s="368">
        <f t="shared" si="6"/>
        <v>4095000</v>
      </c>
    </row>
    <row r="21" spans="1:13" s="269" customFormat="1" ht="60">
      <c r="A21" s="363" t="s">
        <v>60</v>
      </c>
      <c r="B21" s="369" t="s">
        <v>169</v>
      </c>
      <c r="C21" s="370"/>
      <c r="D21" s="371">
        <v>0</v>
      </c>
      <c r="E21" s="371">
        <v>4095000</v>
      </c>
      <c r="F21" s="372">
        <v>0</v>
      </c>
      <c r="G21" s="373">
        <f>D21+E21+F21</f>
        <v>4095000</v>
      </c>
    </row>
    <row r="22" spans="1:13" s="230" customFormat="1" ht="24.75" customHeight="1">
      <c r="A22" s="232"/>
      <c r="B22" s="366"/>
      <c r="C22" s="374" t="s">
        <v>11</v>
      </c>
      <c r="D22" s="368">
        <f>D23+D24+D26+D25</f>
        <v>0</v>
      </c>
      <c r="E22" s="368">
        <f t="shared" ref="E22:G22" si="7">E23+E24+E26+E25</f>
        <v>64503481</v>
      </c>
      <c r="F22" s="368">
        <f t="shared" si="7"/>
        <v>0</v>
      </c>
      <c r="G22" s="368">
        <f t="shared" si="7"/>
        <v>64503481</v>
      </c>
    </row>
    <row r="23" spans="1:13" s="230" customFormat="1" ht="72">
      <c r="A23" s="363" t="s">
        <v>25</v>
      </c>
      <c r="B23" s="363" t="s">
        <v>170</v>
      </c>
      <c r="C23" s="375"/>
      <c r="D23" s="376">
        <v>0</v>
      </c>
      <c r="E23" s="371">
        <v>60700000</v>
      </c>
      <c r="F23" s="372">
        <v>0</v>
      </c>
      <c r="G23" s="373">
        <f>D23+E23+F23</f>
        <v>60700000</v>
      </c>
    </row>
    <row r="24" spans="1:13" s="269" customFormat="1" ht="72">
      <c r="A24" s="377"/>
      <c r="B24" s="378" t="s">
        <v>171</v>
      </c>
      <c r="C24" s="379"/>
      <c r="D24" s="376">
        <v>0</v>
      </c>
      <c r="E24" s="371">
        <v>2375520</v>
      </c>
      <c r="F24" s="372">
        <v>0</v>
      </c>
      <c r="G24" s="380">
        <f t="shared" ref="G24:G26" si="8">D24+E24+F24</f>
        <v>2375520</v>
      </c>
    </row>
    <row r="25" spans="1:13" s="269" customFormat="1" ht="60">
      <c r="A25" s="377"/>
      <c r="B25" s="378" t="s">
        <v>318</v>
      </c>
      <c r="C25" s="379"/>
      <c r="D25" s="376">
        <v>0</v>
      </c>
      <c r="E25" s="371">
        <v>1053461</v>
      </c>
      <c r="F25" s="372">
        <v>0</v>
      </c>
      <c r="G25" s="380">
        <f t="shared" si="8"/>
        <v>1053461</v>
      </c>
    </row>
    <row r="26" spans="1:13" s="269" customFormat="1" ht="48">
      <c r="A26" s="363"/>
      <c r="B26" s="378" t="s">
        <v>154</v>
      </c>
      <c r="C26" s="364"/>
      <c r="D26" s="376">
        <v>0</v>
      </c>
      <c r="E26" s="371">
        <v>374500</v>
      </c>
      <c r="F26" s="372">
        <v>0</v>
      </c>
      <c r="G26" s="373">
        <f t="shared" si="8"/>
        <v>374500</v>
      </c>
    </row>
    <row r="27" spans="1:13" s="269" customFormat="1" ht="52.5" customHeight="1">
      <c r="A27" s="381"/>
      <c r="B27" s="381"/>
      <c r="C27" s="361" t="s">
        <v>12</v>
      </c>
      <c r="D27" s="362">
        <f>D28</f>
        <v>0</v>
      </c>
      <c r="E27" s="362">
        <f t="shared" ref="E27:G27" si="9">E28</f>
        <v>72595</v>
      </c>
      <c r="F27" s="362">
        <f t="shared" si="9"/>
        <v>0</v>
      </c>
      <c r="G27" s="362">
        <f t="shared" si="9"/>
        <v>72595</v>
      </c>
      <c r="I27" s="180"/>
      <c r="J27" s="181"/>
      <c r="K27" s="180"/>
      <c r="L27" s="182"/>
      <c r="M27" s="382"/>
    </row>
    <row r="28" spans="1:13" s="269" customFormat="1" ht="36">
      <c r="A28" s="363" t="s">
        <v>319</v>
      </c>
      <c r="B28" s="383" t="s">
        <v>157</v>
      </c>
      <c r="C28" s="384"/>
      <c r="D28" s="376">
        <v>0</v>
      </c>
      <c r="E28" s="371">
        <v>72595</v>
      </c>
      <c r="F28" s="376">
        <v>0</v>
      </c>
      <c r="G28" s="373">
        <f>SUM(D28:F28)</f>
        <v>72595</v>
      </c>
      <c r="I28" s="180"/>
      <c r="J28" s="180"/>
      <c r="K28" s="180"/>
      <c r="L28" s="182"/>
      <c r="M28" s="382"/>
    </row>
    <row r="29" spans="1:13" s="230" customFormat="1" ht="17.25" customHeight="1">
      <c r="A29" s="381"/>
      <c r="B29" s="381"/>
      <c r="C29" s="361" t="s">
        <v>152</v>
      </c>
      <c r="D29" s="385">
        <f>D30+D31</f>
        <v>8743166</v>
      </c>
      <c r="E29" s="385">
        <f t="shared" ref="E29:G29" si="10">E30+E31</f>
        <v>1127097</v>
      </c>
      <c r="F29" s="385">
        <f t="shared" si="10"/>
        <v>0</v>
      </c>
      <c r="G29" s="385">
        <f t="shared" si="10"/>
        <v>9870263</v>
      </c>
      <c r="I29" s="386"/>
      <c r="J29" s="386"/>
      <c r="K29" s="180"/>
      <c r="L29" s="182"/>
      <c r="M29" s="382"/>
    </row>
    <row r="30" spans="1:13" s="230" customFormat="1" ht="67.5" customHeight="1">
      <c r="A30" s="387" t="s">
        <v>187</v>
      </c>
      <c r="B30" s="247" t="s">
        <v>365</v>
      </c>
      <c r="C30" s="364"/>
      <c r="D30" s="372">
        <v>4269336</v>
      </c>
      <c r="E30" s="388">
        <v>1127097</v>
      </c>
      <c r="F30" s="372">
        <v>0</v>
      </c>
      <c r="G30" s="372">
        <f>F30+E30+D30</f>
        <v>5396433</v>
      </c>
      <c r="I30" s="180"/>
      <c r="J30" s="181"/>
      <c r="K30" s="180"/>
      <c r="L30" s="182"/>
      <c r="M30" s="382"/>
    </row>
    <row r="31" spans="1:13" s="230" customFormat="1" ht="67.5" customHeight="1">
      <c r="A31" s="387"/>
      <c r="B31" s="247" t="s">
        <v>320</v>
      </c>
      <c r="C31" s="364"/>
      <c r="D31" s="372">
        <v>4473830</v>
      </c>
      <c r="E31" s="388">
        <v>0</v>
      </c>
      <c r="F31" s="372">
        <v>0</v>
      </c>
      <c r="G31" s="372">
        <f t="shared" ref="G31:G32" si="11">F31+E31+D31</f>
        <v>4473830</v>
      </c>
      <c r="I31" s="180"/>
      <c r="J31" s="181"/>
      <c r="K31" s="180"/>
      <c r="L31" s="182"/>
      <c r="M31" s="382"/>
    </row>
    <row r="32" spans="1:13" s="230" customFormat="1">
      <c r="A32" s="387"/>
      <c r="B32" s="247"/>
      <c r="C32" s="364" t="s">
        <v>19</v>
      </c>
      <c r="D32" s="372">
        <v>1093307</v>
      </c>
      <c r="E32" s="388">
        <v>0</v>
      </c>
      <c r="F32" s="372">
        <v>0</v>
      </c>
      <c r="G32" s="372">
        <f t="shared" si="11"/>
        <v>1093307</v>
      </c>
      <c r="I32" s="180"/>
      <c r="J32" s="181"/>
      <c r="K32" s="180"/>
      <c r="L32" s="182"/>
      <c r="M32" s="382"/>
    </row>
    <row r="33" spans="1:7" s="269" customFormat="1" ht="25.5" customHeight="1">
      <c r="A33" s="389"/>
      <c r="B33" s="390"/>
      <c r="C33" s="391" t="s">
        <v>14</v>
      </c>
      <c r="D33" s="392">
        <f>D34+D35</f>
        <v>4092721</v>
      </c>
      <c r="E33" s="392">
        <f t="shared" ref="E33:G33" si="12">E34+E35</f>
        <v>0</v>
      </c>
      <c r="F33" s="392">
        <f t="shared" si="12"/>
        <v>0</v>
      </c>
      <c r="G33" s="392">
        <f t="shared" si="12"/>
        <v>4092721</v>
      </c>
    </row>
    <row r="34" spans="1:7" s="269" customFormat="1" ht="84" customHeight="1">
      <c r="A34" s="387" t="s">
        <v>26</v>
      </c>
      <c r="B34" s="393" t="s">
        <v>67</v>
      </c>
      <c r="C34" s="301" t="s">
        <v>96</v>
      </c>
      <c r="D34" s="394">
        <v>92721</v>
      </c>
      <c r="E34" s="394">
        <v>0</v>
      </c>
      <c r="F34" s="394">
        <v>0</v>
      </c>
      <c r="G34" s="373">
        <f>D34+E34+F34</f>
        <v>92721</v>
      </c>
    </row>
    <row r="35" spans="1:7" s="243" customFormat="1" ht="48.75" customHeight="1">
      <c r="A35" s="387"/>
      <c r="B35" s="393" t="s">
        <v>321</v>
      </c>
      <c r="C35" s="301" t="s">
        <v>308</v>
      </c>
      <c r="D35" s="394">
        <v>4000000</v>
      </c>
      <c r="E35" s="394">
        <v>0</v>
      </c>
      <c r="F35" s="394">
        <v>0</v>
      </c>
      <c r="G35" s="373">
        <f>D35+E35+F35</f>
        <v>4000000</v>
      </c>
    </row>
    <row r="36" spans="1:7" s="260" customFormat="1" ht="42" customHeight="1">
      <c r="A36" s="244"/>
      <c r="B36" s="509" t="s">
        <v>17</v>
      </c>
      <c r="C36" s="509"/>
      <c r="D36" s="242">
        <f>D37</f>
        <v>0</v>
      </c>
      <c r="E36" s="242">
        <f t="shared" ref="E36:F37" si="13">E37</f>
        <v>2492904</v>
      </c>
      <c r="F36" s="242">
        <f t="shared" si="13"/>
        <v>0</v>
      </c>
      <c r="G36" s="242">
        <f>G37</f>
        <v>2492904</v>
      </c>
    </row>
    <row r="37" spans="1:7" ht="24" customHeight="1">
      <c r="A37" s="261"/>
      <c r="B37" s="261"/>
      <c r="C37" s="251" t="s">
        <v>322</v>
      </c>
      <c r="D37" s="262">
        <f>D38</f>
        <v>0</v>
      </c>
      <c r="E37" s="262">
        <f t="shared" si="13"/>
        <v>2492904</v>
      </c>
      <c r="F37" s="262">
        <f t="shared" si="13"/>
        <v>0</v>
      </c>
      <c r="G37" s="262">
        <f>G38</f>
        <v>2492904</v>
      </c>
    </row>
    <row r="38" spans="1:7" ht="48">
      <c r="A38" s="256" t="s">
        <v>329</v>
      </c>
      <c r="B38" s="256" t="s">
        <v>330</v>
      </c>
      <c r="C38" s="248" t="s">
        <v>331</v>
      </c>
      <c r="D38" s="211">
        <v>0</v>
      </c>
      <c r="E38" s="211">
        <v>2492904</v>
      </c>
      <c r="F38" s="211">
        <v>0</v>
      </c>
      <c r="G38" s="211">
        <f>SUM(D38:F38)</f>
        <v>2492904</v>
      </c>
    </row>
    <row r="155" spans="1:7">
      <c r="B155" s="223"/>
      <c r="C155" s="223"/>
      <c r="G155" s="223"/>
    </row>
    <row r="156" spans="1:7">
      <c r="A156" s="223"/>
    </row>
    <row r="157" spans="1:7">
      <c r="B157" s="223"/>
      <c r="C157" s="223"/>
      <c r="G157" s="223"/>
    </row>
    <row r="158" spans="1:7">
      <c r="A158" s="223"/>
    </row>
  </sheetData>
  <customSheetViews>
    <customSheetView guid="{B9368714-C8BF-401C-BC11-EEA355605C95}" scale="90" showPageBreaks="1" topLeftCell="A4">
      <selection activeCell="K25" sqref="K25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A13">
      <selection activeCell="A8" sqref="A8:XFD8"/>
      <pageMargins left="0.31496062992125984" right="0.19685039370078741" top="0.47244094488188981" bottom="0.59055118110236227" header="0.27559055118110237" footer="0.31496062992125984"/>
      <pageSetup paperSize="9" firstPageNumber="978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7">
    <mergeCell ref="B36:C36"/>
    <mergeCell ref="A1:G1"/>
    <mergeCell ref="D3:F3"/>
    <mergeCell ref="A6:C6"/>
    <mergeCell ref="A7:C7"/>
    <mergeCell ref="B10:C10"/>
    <mergeCell ref="G3:G4"/>
  </mergeCells>
  <pageMargins left="0.31496062992125984" right="0.19685039370078741" top="0.47244094488188981" bottom="0.59055118110236227" header="0.27559055118110237" footer="0.31496062992125984"/>
  <pageSetup paperSize="9" firstPageNumber="971" orientation="landscape" useFirstPageNumber="1" r:id="rId3"/>
  <headerFooter scaleWithDoc="0">
    <oddHeader>&amp;C&amp;P</oddHeader>
    <oddFooter>&amp;LFMPask_N_090519_bud2019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5"/>
  <sheetViews>
    <sheetView view="pageLayout" zoomScaleNormal="90" workbookViewId="0">
      <selection activeCell="C5" sqref="C5"/>
    </sheetView>
  </sheetViews>
  <sheetFormatPr defaultColWidth="13.42578125" defaultRowHeight="12"/>
  <cols>
    <col min="1" max="1" width="19.42578125" style="260" customWidth="1"/>
    <col min="2" max="2" width="20.7109375" style="260" customWidth="1"/>
    <col min="3" max="3" width="46.5703125" style="260" customWidth="1"/>
    <col min="4" max="4" width="12.7109375" style="358" customWidth="1"/>
    <col min="5" max="6" width="12.5703125" style="358" customWidth="1"/>
    <col min="7" max="7" width="14.85546875" style="358" customWidth="1"/>
    <col min="8" max="9" width="13.42578125" style="260"/>
    <col min="10" max="10" width="56.140625" style="260" customWidth="1"/>
    <col min="11" max="16384" width="13.42578125" style="260"/>
  </cols>
  <sheetData>
    <row r="1" spans="1:13" ht="14.25">
      <c r="A1" s="508"/>
      <c r="B1" s="508"/>
      <c r="C1" s="508"/>
      <c r="D1" s="508"/>
      <c r="E1" s="508"/>
      <c r="F1" s="508"/>
      <c r="G1" s="508"/>
    </row>
    <row r="2" spans="1:13">
      <c r="A2" s="244"/>
      <c r="B2" s="244"/>
      <c r="C2" s="244"/>
      <c r="D2" s="323"/>
      <c r="E2" s="323"/>
      <c r="F2" s="323"/>
      <c r="G2" s="268"/>
    </row>
    <row r="3" spans="1:13" ht="12" customHeight="1">
      <c r="A3" s="339"/>
      <c r="B3" s="339"/>
      <c r="C3" s="339"/>
      <c r="D3" s="510" t="s">
        <v>6</v>
      </c>
      <c r="E3" s="510"/>
      <c r="F3" s="511"/>
      <c r="G3" s="498" t="s">
        <v>275</v>
      </c>
    </row>
    <row r="4" spans="1:13" ht="67.5">
      <c r="A4" s="340" t="s">
        <v>1</v>
      </c>
      <c r="B4" s="340" t="s">
        <v>2</v>
      </c>
      <c r="C4" s="340" t="s">
        <v>3</v>
      </c>
      <c r="D4" s="341" t="s">
        <v>70</v>
      </c>
      <c r="E4" s="226" t="s">
        <v>69</v>
      </c>
      <c r="F4" s="226" t="s">
        <v>364</v>
      </c>
      <c r="G4" s="499"/>
    </row>
    <row r="6" spans="1:13" s="291" customFormat="1" ht="15">
      <c r="A6" s="512" t="s">
        <v>53</v>
      </c>
      <c r="B6" s="512"/>
      <c r="C6" s="512"/>
      <c r="D6" s="324">
        <f>SUM(D7)</f>
        <v>815838</v>
      </c>
      <c r="E6" s="324">
        <f>SUM(E7)</f>
        <v>44454894</v>
      </c>
      <c r="F6" s="324">
        <f>SUM(F7)</f>
        <v>0</v>
      </c>
      <c r="G6" s="324">
        <f>SUM(G7)</f>
        <v>45270732</v>
      </c>
    </row>
    <row r="7" spans="1:13" s="243" customFormat="1" ht="14.25">
      <c r="A7" s="513" t="s">
        <v>9</v>
      </c>
      <c r="B7" s="513"/>
      <c r="C7" s="513"/>
      <c r="D7" s="324">
        <f>SUM(D11)</f>
        <v>815838</v>
      </c>
      <c r="E7" s="324">
        <f>SUM(E11)</f>
        <v>44454894</v>
      </c>
      <c r="F7" s="324">
        <f>SUM(F11)</f>
        <v>0</v>
      </c>
      <c r="G7" s="324">
        <f>SUM(G11)</f>
        <v>45270732</v>
      </c>
    </row>
    <row r="8" spans="1:13" s="243" customFormat="1" ht="14.25">
      <c r="A8" s="342"/>
      <c r="B8" s="343"/>
      <c r="C8" s="344" t="s">
        <v>19</v>
      </c>
      <c r="D8" s="272">
        <f>D26+D35+D42+D33+D31</f>
        <v>288589</v>
      </c>
      <c r="E8" s="272">
        <f t="shared" ref="E8:G8" si="0">E26+E35+E42+E33+E31</f>
        <v>0</v>
      </c>
      <c r="F8" s="272">
        <f t="shared" si="0"/>
        <v>0</v>
      </c>
      <c r="G8" s="272">
        <f t="shared" si="0"/>
        <v>288589</v>
      </c>
    </row>
    <row r="9" spans="1:13" s="243" customFormat="1" ht="14.25">
      <c r="A9" s="345"/>
      <c r="B9" s="345"/>
      <c r="C9" s="344" t="s">
        <v>39</v>
      </c>
      <c r="D9" s="272">
        <f>D18+D14+D37</f>
        <v>241214</v>
      </c>
      <c r="E9" s="272">
        <f t="shared" ref="E9:G9" si="1">E18+E14+E37</f>
        <v>231402</v>
      </c>
      <c r="F9" s="272">
        <f t="shared" si="1"/>
        <v>0</v>
      </c>
      <c r="G9" s="272">
        <f t="shared" si="1"/>
        <v>472616</v>
      </c>
    </row>
    <row r="10" spans="1:13" s="243" customFormat="1">
      <c r="A10" s="244"/>
      <c r="B10" s="244"/>
      <c r="C10" s="250"/>
      <c r="D10" s="325"/>
      <c r="E10" s="325"/>
      <c r="F10" s="325"/>
      <c r="G10" s="346"/>
    </row>
    <row r="11" spans="1:13" s="243" customFormat="1" ht="22.5" customHeight="1">
      <c r="A11" s="244"/>
      <c r="B11" s="503" t="s">
        <v>10</v>
      </c>
      <c r="C11" s="503"/>
      <c r="D11" s="242">
        <f>D16+D27+D39+D12+D24+D20</f>
        <v>815838</v>
      </c>
      <c r="E11" s="242">
        <f t="shared" ref="E11:F11" si="2">E16+E27+E39+E12+E24+E20</f>
        <v>44454894</v>
      </c>
      <c r="F11" s="242">
        <f t="shared" si="2"/>
        <v>0</v>
      </c>
      <c r="G11" s="242">
        <f>G16+G27+G39+G12+G24+G20</f>
        <v>45270732</v>
      </c>
    </row>
    <row r="12" spans="1:13" s="243" customFormat="1" ht="22.5" customHeight="1">
      <c r="A12" s="250"/>
      <c r="B12" s="327"/>
      <c r="C12" s="328" t="s">
        <v>11</v>
      </c>
      <c r="D12" s="329">
        <f>D13+D15</f>
        <v>0</v>
      </c>
      <c r="E12" s="329">
        <f>E13+E15</f>
        <v>5474132</v>
      </c>
      <c r="F12" s="329">
        <f>F13+F15</f>
        <v>0</v>
      </c>
      <c r="G12" s="329">
        <f>G13+G15</f>
        <v>5474132</v>
      </c>
    </row>
    <row r="13" spans="1:13" s="243" customFormat="1" ht="48">
      <c r="A13" s="278" t="s">
        <v>25</v>
      </c>
      <c r="B13" s="278" t="s">
        <v>227</v>
      </c>
      <c r="C13" s="330"/>
      <c r="D13" s="249">
        <v>0</v>
      </c>
      <c r="E13" s="282">
        <v>4902714</v>
      </c>
      <c r="F13" s="293">
        <v>0</v>
      </c>
      <c r="G13" s="257">
        <f>D13+E13+F13</f>
        <v>4902714</v>
      </c>
    </row>
    <row r="14" spans="1:13" s="243" customFormat="1">
      <c r="A14" s="283"/>
      <c r="B14" s="278"/>
      <c r="C14" s="347" t="s">
        <v>39</v>
      </c>
      <c r="D14" s="348">
        <v>0</v>
      </c>
      <c r="E14" s="286">
        <v>0</v>
      </c>
      <c r="F14" s="349">
        <v>0</v>
      </c>
      <c r="G14" s="287">
        <f>D14+E14+F14</f>
        <v>0</v>
      </c>
    </row>
    <row r="15" spans="1:13" s="243" customFormat="1" ht="48">
      <c r="A15" s="283"/>
      <c r="B15" s="278" t="s">
        <v>154</v>
      </c>
      <c r="C15" s="350"/>
      <c r="D15" s="348">
        <v>0</v>
      </c>
      <c r="E15" s="286">
        <v>571418</v>
      </c>
      <c r="F15" s="349">
        <v>0</v>
      </c>
      <c r="G15" s="287">
        <f>D15+E15+F15</f>
        <v>571418</v>
      </c>
    </row>
    <row r="16" spans="1:13" s="291" customFormat="1" ht="19.5" customHeight="1">
      <c r="A16" s="297"/>
      <c r="B16" s="297"/>
      <c r="C16" s="298" t="s">
        <v>12</v>
      </c>
      <c r="D16" s="246">
        <f>D17+D19</f>
        <v>0</v>
      </c>
      <c r="E16" s="246">
        <f t="shared" ref="E16:G16" si="3">E17+E19</f>
        <v>37336549</v>
      </c>
      <c r="F16" s="246">
        <f t="shared" si="3"/>
        <v>0</v>
      </c>
      <c r="G16" s="246">
        <f t="shared" si="3"/>
        <v>37336549</v>
      </c>
      <c r="I16" s="101"/>
      <c r="J16" s="90"/>
      <c r="K16" s="101"/>
      <c r="L16" s="102"/>
      <c r="M16" s="260"/>
    </row>
    <row r="17" spans="1:13" s="291" customFormat="1" ht="57.75" customHeight="1">
      <c r="A17" s="278" t="s">
        <v>32</v>
      </c>
      <c r="B17" s="296" t="s">
        <v>332</v>
      </c>
      <c r="C17" s="299"/>
      <c r="D17" s="249">
        <v>0</v>
      </c>
      <c r="E17" s="282">
        <v>37001065</v>
      </c>
      <c r="F17" s="249">
        <v>0</v>
      </c>
      <c r="G17" s="257">
        <f>SUM(D17:F17)</f>
        <v>37001065</v>
      </c>
      <c r="I17" s="101"/>
      <c r="J17" s="101"/>
      <c r="K17" s="101"/>
      <c r="L17" s="102"/>
      <c r="M17" s="260"/>
    </row>
    <row r="18" spans="1:13" s="291" customFormat="1">
      <c r="A18" s="278"/>
      <c r="B18" s="296"/>
      <c r="C18" s="351" t="s">
        <v>39</v>
      </c>
      <c r="D18" s="249">
        <v>0</v>
      </c>
      <c r="E18" s="282">
        <v>62656</v>
      </c>
      <c r="F18" s="249">
        <v>0</v>
      </c>
      <c r="G18" s="257">
        <f>SUM(D18:F18)</f>
        <v>62656</v>
      </c>
      <c r="I18" s="101"/>
      <c r="J18" s="101"/>
      <c r="K18" s="101"/>
      <c r="L18" s="102"/>
      <c r="M18" s="260"/>
    </row>
    <row r="19" spans="1:13" s="291" customFormat="1" ht="64.5" customHeight="1">
      <c r="A19" s="278"/>
      <c r="B19" s="296" t="s">
        <v>157</v>
      </c>
      <c r="C19" s="299"/>
      <c r="D19" s="249">
        <v>0</v>
      </c>
      <c r="E19" s="282">
        <v>335484</v>
      </c>
      <c r="F19" s="249">
        <v>0</v>
      </c>
      <c r="G19" s="257">
        <f>SUM(D19:F19)</f>
        <v>335484</v>
      </c>
      <c r="I19" s="101"/>
      <c r="J19" s="101"/>
      <c r="K19" s="101"/>
      <c r="L19" s="102"/>
      <c r="M19" s="260"/>
    </row>
    <row r="20" spans="1:13" s="291" customFormat="1" ht="41.25" customHeight="1">
      <c r="A20" s="288"/>
      <c r="B20" s="297"/>
      <c r="C20" s="298" t="s">
        <v>333</v>
      </c>
      <c r="D20" s="246">
        <f>D21</f>
        <v>0</v>
      </c>
      <c r="E20" s="246">
        <f t="shared" ref="E20:G20" si="4">E21</f>
        <v>1245</v>
      </c>
      <c r="F20" s="246">
        <f t="shared" si="4"/>
        <v>0</v>
      </c>
      <c r="G20" s="246">
        <f t="shared" si="4"/>
        <v>1245</v>
      </c>
      <c r="I20" s="101"/>
      <c r="J20" s="101"/>
      <c r="K20" s="101"/>
      <c r="L20" s="102"/>
      <c r="M20" s="260"/>
    </row>
    <row r="21" spans="1:13" s="291" customFormat="1" ht="74.25" customHeight="1">
      <c r="A21" s="247" t="s">
        <v>291</v>
      </c>
      <c r="B21" s="247" t="s">
        <v>334</v>
      </c>
      <c r="C21" s="352"/>
      <c r="D21" s="249">
        <f>D22+D23</f>
        <v>0</v>
      </c>
      <c r="E21" s="249">
        <f t="shared" ref="E21:G21" si="5">E22+E23</f>
        <v>1245</v>
      </c>
      <c r="F21" s="249">
        <f t="shared" si="5"/>
        <v>0</v>
      </c>
      <c r="G21" s="249">
        <f t="shared" si="5"/>
        <v>1245</v>
      </c>
      <c r="I21" s="101"/>
      <c r="J21" s="101"/>
      <c r="K21" s="101"/>
      <c r="L21" s="102"/>
      <c r="M21" s="260"/>
    </row>
    <row r="22" spans="1:13" s="291" customFormat="1" ht="24">
      <c r="A22" s="247"/>
      <c r="B22" s="247"/>
      <c r="C22" s="352" t="s">
        <v>335</v>
      </c>
      <c r="D22" s="249">
        <v>0</v>
      </c>
      <c r="E22" s="282">
        <v>3</v>
      </c>
      <c r="F22" s="249">
        <v>0</v>
      </c>
      <c r="G22" s="257">
        <f>SUM(D22:F22)</f>
        <v>3</v>
      </c>
      <c r="I22" s="101"/>
      <c r="J22" s="101"/>
      <c r="K22" s="101"/>
      <c r="L22" s="102"/>
      <c r="M22" s="260"/>
    </row>
    <row r="23" spans="1:13" s="291" customFormat="1" ht="24">
      <c r="A23" s="247"/>
      <c r="B23" s="247"/>
      <c r="C23" s="352" t="s">
        <v>336</v>
      </c>
      <c r="D23" s="249">
        <v>0</v>
      </c>
      <c r="E23" s="282">
        <v>1242</v>
      </c>
      <c r="F23" s="249">
        <v>0</v>
      </c>
      <c r="G23" s="257">
        <f>SUM(D23:F23)</f>
        <v>1242</v>
      </c>
      <c r="I23" s="101"/>
      <c r="J23" s="101"/>
      <c r="K23" s="101"/>
      <c r="L23" s="102"/>
      <c r="M23" s="260"/>
    </row>
    <row r="24" spans="1:13" s="291" customFormat="1" ht="44.25" customHeight="1">
      <c r="A24" s="288"/>
      <c r="B24" s="297"/>
      <c r="C24" s="298" t="s">
        <v>152</v>
      </c>
      <c r="D24" s="246">
        <f>D25+D26</f>
        <v>179495</v>
      </c>
      <c r="E24" s="353">
        <f>E25+E26</f>
        <v>43087</v>
      </c>
      <c r="F24" s="246">
        <f>F25+F26</f>
        <v>0</v>
      </c>
      <c r="G24" s="289">
        <f>G25+G26</f>
        <v>222582</v>
      </c>
      <c r="I24" s="101"/>
      <c r="J24" s="101"/>
      <c r="K24" s="101"/>
      <c r="L24" s="102"/>
      <c r="M24" s="260"/>
    </row>
    <row r="25" spans="1:13" s="291" customFormat="1" ht="72">
      <c r="A25" s="247" t="s">
        <v>187</v>
      </c>
      <c r="B25" s="247" t="s">
        <v>228</v>
      </c>
      <c r="C25" s="299"/>
      <c r="D25" s="249">
        <v>133587</v>
      </c>
      <c r="E25" s="282">
        <v>43087</v>
      </c>
      <c r="F25" s="249">
        <v>0</v>
      </c>
      <c r="G25" s="257">
        <f>SUM(D25:F25)</f>
        <v>176674</v>
      </c>
      <c r="I25" s="101"/>
      <c r="J25" s="101"/>
      <c r="K25" s="101"/>
      <c r="L25" s="102"/>
      <c r="M25" s="260"/>
    </row>
    <row r="26" spans="1:13" s="291" customFormat="1" ht="60">
      <c r="A26" s="354"/>
      <c r="B26" s="247" t="s">
        <v>229</v>
      </c>
      <c r="C26" s="299"/>
      <c r="D26" s="249">
        <v>45908</v>
      </c>
      <c r="E26" s="282">
        <v>0</v>
      </c>
      <c r="F26" s="249">
        <v>0</v>
      </c>
      <c r="G26" s="257">
        <f>SUM(D26:F26)</f>
        <v>45908</v>
      </c>
      <c r="I26" s="101"/>
      <c r="J26" s="101"/>
      <c r="K26" s="101"/>
      <c r="L26" s="102"/>
      <c r="M26" s="260"/>
    </row>
    <row r="27" spans="1:13" s="243" customFormat="1" ht="24" customHeight="1">
      <c r="A27" s="313"/>
      <c r="B27" s="313"/>
      <c r="C27" s="331" t="s">
        <v>14</v>
      </c>
      <c r="D27" s="246">
        <f>D28+D38+D29</f>
        <v>470038</v>
      </c>
      <c r="E27" s="246">
        <f t="shared" ref="E27:G27" si="6">E28+E38+E29</f>
        <v>1599881</v>
      </c>
      <c r="F27" s="246">
        <f t="shared" si="6"/>
        <v>0</v>
      </c>
      <c r="G27" s="246">
        <f t="shared" si="6"/>
        <v>2069919</v>
      </c>
      <c r="I27" s="103"/>
      <c r="J27" s="103"/>
      <c r="K27" s="101"/>
      <c r="L27" s="102"/>
      <c r="M27" s="260"/>
    </row>
    <row r="28" spans="1:13" s="243" customFormat="1" ht="72">
      <c r="A28" s="278" t="s">
        <v>26</v>
      </c>
      <c r="B28" s="256" t="s">
        <v>88</v>
      </c>
      <c r="C28" s="301" t="s">
        <v>96</v>
      </c>
      <c r="D28" s="214">
        <v>26090</v>
      </c>
      <c r="E28" s="214">
        <v>0</v>
      </c>
      <c r="F28" s="214">
        <v>0</v>
      </c>
      <c r="G28" s="249">
        <f t="shared" ref="G28:G38" si="7">D28+E28+F28</f>
        <v>26090</v>
      </c>
      <c r="I28" s="101"/>
      <c r="J28" s="90"/>
      <c r="K28" s="101"/>
      <c r="L28" s="102"/>
      <c r="M28" s="260"/>
    </row>
    <row r="29" spans="1:13" s="243" customFormat="1" ht="60">
      <c r="A29" s="278"/>
      <c r="B29" s="256" t="s">
        <v>204</v>
      </c>
      <c r="C29" s="248"/>
      <c r="D29" s="214">
        <f>D30+D32+D34+D36</f>
        <v>443948</v>
      </c>
      <c r="E29" s="214">
        <f t="shared" ref="E29:F29" si="8">E30+E32+E34+E36</f>
        <v>1440237</v>
      </c>
      <c r="F29" s="214">
        <f t="shared" si="8"/>
        <v>0</v>
      </c>
      <c r="G29" s="214">
        <f>G30+G32+G34+G36</f>
        <v>1884185</v>
      </c>
      <c r="I29" s="101"/>
      <c r="J29" s="90"/>
      <c r="K29" s="101"/>
      <c r="L29" s="102"/>
      <c r="M29" s="260"/>
    </row>
    <row r="30" spans="1:13" s="243" customFormat="1">
      <c r="A30" s="278"/>
      <c r="B30" s="256"/>
      <c r="C30" s="248" t="s">
        <v>375</v>
      </c>
      <c r="D30" s="214">
        <v>9559</v>
      </c>
      <c r="E30" s="214">
        <v>0</v>
      </c>
      <c r="F30" s="214">
        <v>0</v>
      </c>
      <c r="G30" s="249">
        <f t="shared" si="7"/>
        <v>9559</v>
      </c>
      <c r="I30" s="101"/>
      <c r="J30" s="90"/>
      <c r="K30" s="101"/>
      <c r="L30" s="102"/>
      <c r="M30" s="260"/>
    </row>
    <row r="31" spans="1:13" s="243" customFormat="1">
      <c r="A31" s="278"/>
      <c r="B31" s="256"/>
      <c r="C31" s="355" t="s">
        <v>19</v>
      </c>
      <c r="D31" s="214">
        <v>9505</v>
      </c>
      <c r="E31" s="214">
        <v>0</v>
      </c>
      <c r="F31" s="214">
        <v>0</v>
      </c>
      <c r="G31" s="249">
        <f t="shared" ref="G31" si="9">D31+E31+F31</f>
        <v>9505</v>
      </c>
      <c r="I31" s="101"/>
      <c r="J31" s="90"/>
      <c r="K31" s="101"/>
      <c r="L31" s="102"/>
      <c r="M31" s="260"/>
    </row>
    <row r="32" spans="1:13" s="243" customFormat="1" ht="24">
      <c r="A32" s="278"/>
      <c r="B32" s="256"/>
      <c r="C32" s="301" t="s">
        <v>231</v>
      </c>
      <c r="D32" s="214">
        <v>34654</v>
      </c>
      <c r="E32" s="214">
        <v>2915</v>
      </c>
      <c r="F32" s="214">
        <v>0</v>
      </c>
      <c r="G32" s="249">
        <f t="shared" si="7"/>
        <v>37569</v>
      </c>
      <c r="I32" s="101"/>
      <c r="J32" s="90"/>
      <c r="K32" s="101"/>
      <c r="L32" s="102"/>
      <c r="M32" s="260"/>
    </row>
    <row r="33" spans="1:13" s="243" customFormat="1">
      <c r="A33" s="278"/>
      <c r="B33" s="256"/>
      <c r="C33" s="355" t="s">
        <v>19</v>
      </c>
      <c r="D33" s="214">
        <v>30358</v>
      </c>
      <c r="E33" s="214">
        <v>0</v>
      </c>
      <c r="F33" s="214">
        <v>0</v>
      </c>
      <c r="G33" s="249">
        <f t="shared" si="7"/>
        <v>30358</v>
      </c>
      <c r="I33" s="101"/>
      <c r="J33" s="90"/>
      <c r="K33" s="101"/>
      <c r="L33" s="102"/>
      <c r="M33" s="260"/>
    </row>
    <row r="34" spans="1:13" s="243" customFormat="1" ht="24">
      <c r="A34" s="278"/>
      <c r="B34" s="256"/>
      <c r="C34" s="301" t="s">
        <v>233</v>
      </c>
      <c r="D34" s="214">
        <v>36513</v>
      </c>
      <c r="E34" s="214">
        <v>0</v>
      </c>
      <c r="F34" s="214">
        <v>0</v>
      </c>
      <c r="G34" s="249">
        <f t="shared" si="7"/>
        <v>36513</v>
      </c>
      <c r="I34" s="101"/>
      <c r="J34" s="90"/>
      <c r="K34" s="101"/>
      <c r="L34" s="102"/>
      <c r="M34" s="260"/>
    </row>
    <row r="35" spans="1:13" s="243" customFormat="1">
      <c r="A35" s="278"/>
      <c r="B35" s="256"/>
      <c r="C35" s="355" t="s">
        <v>19</v>
      </c>
      <c r="D35" s="214">
        <v>36513</v>
      </c>
      <c r="E35" s="214">
        <v>0</v>
      </c>
      <c r="F35" s="214">
        <v>0</v>
      </c>
      <c r="G35" s="249">
        <f t="shared" si="7"/>
        <v>36513</v>
      </c>
      <c r="I35" s="101"/>
      <c r="J35" s="90"/>
      <c r="K35" s="101"/>
      <c r="L35" s="102"/>
      <c r="M35" s="260"/>
    </row>
    <row r="36" spans="1:13" s="243" customFormat="1">
      <c r="A36" s="278"/>
      <c r="B36" s="256"/>
      <c r="C36" s="301" t="s">
        <v>337</v>
      </c>
      <c r="D36" s="214">
        <v>363222</v>
      </c>
      <c r="E36" s="214">
        <v>1437322</v>
      </c>
      <c r="F36" s="214">
        <v>0</v>
      </c>
      <c r="G36" s="249">
        <f t="shared" si="7"/>
        <v>1800544</v>
      </c>
      <c r="I36" s="101"/>
      <c r="J36" s="90"/>
      <c r="K36" s="101"/>
      <c r="L36" s="102"/>
      <c r="M36" s="260"/>
    </row>
    <row r="37" spans="1:13" s="243" customFormat="1">
      <c r="A37" s="278"/>
      <c r="B37" s="256"/>
      <c r="C37" s="355" t="s">
        <v>39</v>
      </c>
      <c r="D37" s="214">
        <v>241214</v>
      </c>
      <c r="E37" s="214">
        <v>168746</v>
      </c>
      <c r="F37" s="214">
        <v>0</v>
      </c>
      <c r="G37" s="249">
        <f t="shared" ref="G37" si="10">D37+E37+F37</f>
        <v>409960</v>
      </c>
      <c r="I37" s="101"/>
      <c r="J37" s="90"/>
      <c r="K37" s="101"/>
      <c r="L37" s="102"/>
      <c r="M37" s="260"/>
    </row>
    <row r="38" spans="1:13" s="243" customFormat="1" ht="48">
      <c r="A38" s="278"/>
      <c r="B38" s="256" t="s">
        <v>119</v>
      </c>
      <c r="C38" s="248" t="s">
        <v>120</v>
      </c>
      <c r="D38" s="214">
        <v>0</v>
      </c>
      <c r="E38" s="214">
        <v>159644</v>
      </c>
      <c r="F38" s="214">
        <v>0</v>
      </c>
      <c r="G38" s="249">
        <f t="shared" si="7"/>
        <v>159644</v>
      </c>
      <c r="I38" s="101"/>
      <c r="J38" s="90"/>
      <c r="K38" s="101"/>
      <c r="L38" s="102"/>
      <c r="M38" s="260"/>
    </row>
    <row r="39" spans="1:13" s="243" customFormat="1" ht="24">
      <c r="A39" s="288"/>
      <c r="B39" s="313"/>
      <c r="C39" s="90" t="s">
        <v>15</v>
      </c>
      <c r="D39" s="323">
        <f>D40</f>
        <v>166305</v>
      </c>
      <c r="E39" s="323">
        <f t="shared" ref="E39:G39" si="11">E40</f>
        <v>0</v>
      </c>
      <c r="F39" s="323">
        <f t="shared" si="11"/>
        <v>0</v>
      </c>
      <c r="G39" s="323">
        <f t="shared" si="11"/>
        <v>166305</v>
      </c>
      <c r="I39" s="101"/>
      <c r="J39" s="101"/>
      <c r="K39" s="101"/>
      <c r="L39" s="102"/>
      <c r="M39" s="260"/>
    </row>
    <row r="40" spans="1:13" ht="24">
      <c r="A40" s="263"/>
      <c r="B40" s="263"/>
      <c r="C40" s="314" t="s">
        <v>18</v>
      </c>
      <c r="D40" s="335">
        <f>D41</f>
        <v>166305</v>
      </c>
      <c r="E40" s="335">
        <f t="shared" ref="E40:G40" si="12">E41</f>
        <v>0</v>
      </c>
      <c r="F40" s="335">
        <f t="shared" si="12"/>
        <v>0</v>
      </c>
      <c r="G40" s="335">
        <f t="shared" si="12"/>
        <v>166305</v>
      </c>
      <c r="I40" s="101"/>
      <c r="J40" s="101"/>
      <c r="K40" s="101"/>
      <c r="L40" s="102"/>
    </row>
    <row r="41" spans="1:13" ht="48">
      <c r="A41" s="247" t="s">
        <v>20</v>
      </c>
      <c r="B41" s="247" t="s">
        <v>85</v>
      </c>
      <c r="C41" s="301" t="s">
        <v>198</v>
      </c>
      <c r="D41" s="316">
        <v>166305</v>
      </c>
      <c r="E41" s="316">
        <v>0</v>
      </c>
      <c r="F41" s="316">
        <v>0</v>
      </c>
      <c r="G41" s="316">
        <f>F41+E41+D41</f>
        <v>166305</v>
      </c>
      <c r="I41" s="101"/>
      <c r="J41" s="101"/>
      <c r="K41" s="101"/>
      <c r="L41" s="102"/>
    </row>
    <row r="42" spans="1:13">
      <c r="A42" s="356"/>
      <c r="B42" s="356"/>
      <c r="C42" s="357" t="s">
        <v>19</v>
      </c>
      <c r="D42" s="336">
        <v>166305</v>
      </c>
      <c r="E42" s="336">
        <v>0</v>
      </c>
      <c r="F42" s="336">
        <v>0</v>
      </c>
      <c r="G42" s="336">
        <f>F42+E42+D42</f>
        <v>166305</v>
      </c>
    </row>
    <row r="125" spans="4:7">
      <c r="D125" s="260"/>
      <c r="E125" s="260"/>
      <c r="F125" s="260"/>
      <c r="G125" s="260"/>
    </row>
  </sheetData>
  <customSheetViews>
    <customSheetView guid="{B9368714-C8BF-401C-BC11-EEA355605C95}" scale="90" showPageBreaks="1">
      <selection activeCell="J36" sqref="J36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selection activeCell="A32" sqref="A32:XFD32"/>
      <pageMargins left="0.31496062992125984" right="0.19685039370078741" top="0.47244094488188981" bottom="0.59055118110236227" header="0.27559055118110237" footer="0.31496062992125984"/>
      <pageSetup paperSize="9" firstPageNumber="981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B11:C11"/>
    <mergeCell ref="A1:G1"/>
    <mergeCell ref="D3:F3"/>
    <mergeCell ref="A6:C6"/>
    <mergeCell ref="A7:C7"/>
    <mergeCell ref="G3:G4"/>
  </mergeCells>
  <pageMargins left="0.31496062992125984" right="0.19685039370078741" top="0.47244094488188981" bottom="0.59055118110236227" header="0.27559055118110237" footer="0.31496062992125984"/>
  <pageSetup paperSize="9" firstPageNumber="975" orientation="landscape" useFirstPageNumber="1" r:id="rId3"/>
  <headerFooter scaleWithDoc="0">
    <oddHeader>&amp;C&amp;P</oddHeader>
    <oddFooter>&amp;LFMPask_N_090519_bud2019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1"/>
  <sheetViews>
    <sheetView view="pageLayout" zoomScaleNormal="90" workbookViewId="0">
      <selection activeCell="C4" sqref="C4"/>
    </sheetView>
  </sheetViews>
  <sheetFormatPr defaultColWidth="13.42578125" defaultRowHeight="12"/>
  <cols>
    <col min="1" max="1" width="21.28515625" style="223" customWidth="1"/>
    <col min="2" max="2" width="21.140625" style="223" customWidth="1"/>
    <col min="3" max="3" width="46.5703125" style="223" customWidth="1"/>
    <col min="4" max="4" width="12.7109375" style="265" customWidth="1"/>
    <col min="5" max="6" width="12.5703125" style="265" customWidth="1"/>
    <col min="7" max="7" width="13.7109375" style="338" customWidth="1"/>
    <col min="8" max="8" width="13.42578125" style="223"/>
    <col min="9" max="9" width="19.28515625" style="223" customWidth="1"/>
    <col min="10" max="10" width="51" style="223" customWidth="1"/>
    <col min="11" max="16384" width="13.42578125" style="223"/>
  </cols>
  <sheetData>
    <row r="1" spans="1:13" ht="14.25">
      <c r="A1" s="508"/>
      <c r="B1" s="508"/>
      <c r="C1" s="508"/>
      <c r="D1" s="508"/>
      <c r="E1" s="508"/>
      <c r="F1" s="508"/>
      <c r="G1" s="508"/>
    </row>
    <row r="2" spans="1:13">
      <c r="A2" s="266"/>
      <c r="B2" s="266"/>
      <c r="C2" s="266"/>
      <c r="D2" s="322"/>
      <c r="E2" s="322"/>
      <c r="F2" s="322"/>
      <c r="G2" s="323"/>
    </row>
    <row r="3" spans="1:13" ht="12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13" ht="67.5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6" spans="1:13" s="269" customFormat="1" ht="15">
      <c r="A6" s="506" t="s">
        <v>7</v>
      </c>
      <c r="B6" s="506"/>
      <c r="C6" s="506"/>
      <c r="D6" s="324">
        <f>SUM(D7)</f>
        <v>422998</v>
      </c>
      <c r="E6" s="324">
        <f>SUM(E7)</f>
        <v>5042309</v>
      </c>
      <c r="F6" s="324">
        <f>SUM(F7)</f>
        <v>0</v>
      </c>
      <c r="G6" s="324">
        <f>SUM(G7)</f>
        <v>5465307</v>
      </c>
    </row>
    <row r="7" spans="1:13" s="230" customFormat="1" ht="14.25">
      <c r="A7" s="507" t="s">
        <v>9</v>
      </c>
      <c r="B7" s="507"/>
      <c r="C7" s="507"/>
      <c r="D7" s="231">
        <f>SUM(D10)</f>
        <v>422998</v>
      </c>
      <c r="E7" s="231">
        <f>SUM(E10)</f>
        <v>5042309</v>
      </c>
      <c r="F7" s="231">
        <f>SUM(F10)</f>
        <v>0</v>
      </c>
      <c r="G7" s="231">
        <f>SUM(G10)</f>
        <v>5465307</v>
      </c>
    </row>
    <row r="8" spans="1:13" s="230" customFormat="1">
      <c r="A8" s="232"/>
      <c r="B8" s="232"/>
      <c r="C8" s="235" t="s">
        <v>19</v>
      </c>
      <c r="D8" s="234">
        <f>D25+D33</f>
        <v>305858</v>
      </c>
      <c r="E8" s="234">
        <f t="shared" ref="E8:F8" si="0">E25+E33</f>
        <v>0</v>
      </c>
      <c r="F8" s="234">
        <f t="shared" si="0"/>
        <v>0</v>
      </c>
      <c r="G8" s="234">
        <f>G25+G33</f>
        <v>305858</v>
      </c>
    </row>
    <row r="9" spans="1:13" s="230" customFormat="1">
      <c r="A9" s="266"/>
      <c r="B9" s="266"/>
      <c r="C9" s="250"/>
      <c r="D9" s="325"/>
      <c r="E9" s="325"/>
      <c r="F9" s="325"/>
      <c r="G9" s="326"/>
    </row>
    <row r="10" spans="1:13" s="243" customFormat="1" ht="24" customHeight="1">
      <c r="A10" s="244"/>
      <c r="B10" s="503" t="s">
        <v>10</v>
      </c>
      <c r="C10" s="503"/>
      <c r="D10" s="242">
        <f>D17+D29+D11+D14</f>
        <v>422998</v>
      </c>
      <c r="E10" s="242">
        <f>E17+E29+E11+E14</f>
        <v>5042309</v>
      </c>
      <c r="F10" s="242">
        <f>F17+F29+F11+F14</f>
        <v>0</v>
      </c>
      <c r="G10" s="242">
        <f>G17+G29+G11+G14</f>
        <v>5465307</v>
      </c>
    </row>
    <row r="11" spans="1:13" s="243" customFormat="1" ht="24" customHeight="1">
      <c r="A11" s="250"/>
      <c r="B11" s="327"/>
      <c r="C11" s="328" t="s">
        <v>11</v>
      </c>
      <c r="D11" s="329">
        <f>D12+D13</f>
        <v>0</v>
      </c>
      <c r="E11" s="329">
        <f>E12+E13</f>
        <v>1412717</v>
      </c>
      <c r="F11" s="329">
        <f>F12+F13</f>
        <v>0</v>
      </c>
      <c r="G11" s="329">
        <f>G12+G13</f>
        <v>1412717</v>
      </c>
    </row>
    <row r="12" spans="1:13" s="243" customFormat="1" ht="63" customHeight="1">
      <c r="A12" s="278" t="s">
        <v>25</v>
      </c>
      <c r="B12" s="278" t="s">
        <v>234</v>
      </c>
      <c r="C12" s="330"/>
      <c r="D12" s="249">
        <v>0</v>
      </c>
      <c r="E12" s="282">
        <v>1235564</v>
      </c>
      <c r="F12" s="293">
        <v>0</v>
      </c>
      <c r="G12" s="257">
        <f>D12+E12+F12</f>
        <v>1235564</v>
      </c>
    </row>
    <row r="13" spans="1:13" s="243" customFormat="1" ht="60" customHeight="1">
      <c r="A13" s="278"/>
      <c r="B13" s="278" t="s">
        <v>154</v>
      </c>
      <c r="C13" s="330"/>
      <c r="D13" s="249">
        <v>0</v>
      </c>
      <c r="E13" s="282">
        <v>177153</v>
      </c>
      <c r="F13" s="293">
        <v>0</v>
      </c>
      <c r="G13" s="257">
        <f>D13+E13+F13</f>
        <v>177153</v>
      </c>
    </row>
    <row r="14" spans="1:13" s="291" customFormat="1" ht="19.5" customHeight="1">
      <c r="A14" s="297"/>
      <c r="B14" s="297"/>
      <c r="C14" s="298" t="s">
        <v>12</v>
      </c>
      <c r="D14" s="246">
        <f>D15+D16</f>
        <v>0</v>
      </c>
      <c r="E14" s="246">
        <f>E15+E16</f>
        <v>3298888</v>
      </c>
      <c r="F14" s="246">
        <f>F15+F16</f>
        <v>0</v>
      </c>
      <c r="G14" s="246">
        <f>G15+G16</f>
        <v>3298888</v>
      </c>
      <c r="I14" s="101"/>
      <c r="J14" s="90"/>
      <c r="K14" s="101"/>
      <c r="L14" s="102"/>
      <c r="M14" s="260"/>
    </row>
    <row r="15" spans="1:13" s="291" customFormat="1" ht="48">
      <c r="A15" s="278" t="s">
        <v>32</v>
      </c>
      <c r="B15" s="296" t="s">
        <v>159</v>
      </c>
      <c r="C15" s="299"/>
      <c r="D15" s="249">
        <v>0</v>
      </c>
      <c r="E15" s="282">
        <v>3222946</v>
      </c>
      <c r="F15" s="249">
        <v>0</v>
      </c>
      <c r="G15" s="257">
        <f>SUM(D15:F15)</f>
        <v>3222946</v>
      </c>
      <c r="I15" s="101"/>
      <c r="J15" s="101"/>
      <c r="K15" s="101"/>
      <c r="L15" s="102"/>
      <c r="M15" s="260"/>
    </row>
    <row r="16" spans="1:13" s="291" customFormat="1" ht="48.75" customHeight="1">
      <c r="A16" s="278"/>
      <c r="B16" s="296" t="s">
        <v>157</v>
      </c>
      <c r="C16" s="299"/>
      <c r="D16" s="249">
        <v>0</v>
      </c>
      <c r="E16" s="282">
        <v>75942</v>
      </c>
      <c r="F16" s="249">
        <v>0</v>
      </c>
      <c r="G16" s="257">
        <f>SUM(D16:F16)</f>
        <v>75942</v>
      </c>
      <c r="I16" s="101"/>
      <c r="J16" s="101"/>
      <c r="K16" s="101"/>
      <c r="L16" s="102"/>
      <c r="M16" s="260"/>
    </row>
    <row r="17" spans="1:13" s="243" customFormat="1" ht="24.75" customHeight="1">
      <c r="A17" s="250"/>
      <c r="B17" s="250"/>
      <c r="C17" s="331" t="s">
        <v>14</v>
      </c>
      <c r="D17" s="246">
        <f>D18+D19+D25</f>
        <v>413373</v>
      </c>
      <c r="E17" s="246">
        <f t="shared" ref="E17:G17" si="1">E18+E19+E25</f>
        <v>107271</v>
      </c>
      <c r="F17" s="246">
        <f t="shared" si="1"/>
        <v>0</v>
      </c>
      <c r="G17" s="246">
        <f t="shared" si="1"/>
        <v>520644</v>
      </c>
      <c r="I17" s="101"/>
      <c r="J17" s="101"/>
      <c r="K17" s="101"/>
      <c r="L17" s="102"/>
      <c r="M17" s="260"/>
    </row>
    <row r="18" spans="1:13" s="260" customFormat="1" ht="72">
      <c r="A18" s="278" t="s">
        <v>26</v>
      </c>
      <c r="B18" s="256" t="s">
        <v>93</v>
      </c>
      <c r="C18" s="301" t="s">
        <v>338</v>
      </c>
      <c r="D18" s="332">
        <v>59397</v>
      </c>
      <c r="E18" s="332">
        <v>0</v>
      </c>
      <c r="F18" s="332">
        <v>0</v>
      </c>
      <c r="G18" s="332">
        <f t="shared" ref="G18" si="2">D18+E18+F18</f>
        <v>59397</v>
      </c>
      <c r="I18" s="101"/>
      <c r="J18" s="101"/>
      <c r="K18" s="101"/>
      <c r="L18" s="102"/>
    </row>
    <row r="19" spans="1:13" s="260" customFormat="1" ht="57" customHeight="1">
      <c r="A19" s="278"/>
      <c r="B19" s="256" t="s">
        <v>191</v>
      </c>
      <c r="C19" s="248"/>
      <c r="D19" s="333">
        <f>D20+D23+D24+D21+D22</f>
        <v>49243</v>
      </c>
      <c r="E19" s="333">
        <f t="shared" ref="E19:G19" si="3">E20+E23+E24+E21+E22</f>
        <v>107271</v>
      </c>
      <c r="F19" s="333">
        <f t="shared" si="3"/>
        <v>0</v>
      </c>
      <c r="G19" s="333">
        <f t="shared" si="3"/>
        <v>156514</v>
      </c>
      <c r="I19" s="101"/>
      <c r="J19" s="101"/>
      <c r="K19" s="101"/>
      <c r="L19" s="102"/>
    </row>
    <row r="20" spans="1:13" s="260" customFormat="1" ht="32.25" customHeight="1">
      <c r="A20" s="278"/>
      <c r="B20" s="278"/>
      <c r="C20" s="301" t="s">
        <v>236</v>
      </c>
      <c r="D20" s="333">
        <v>0</v>
      </c>
      <c r="E20" s="333">
        <v>7000</v>
      </c>
      <c r="F20" s="332">
        <v>0</v>
      </c>
      <c r="G20" s="332">
        <f t="shared" ref="G20:G24" si="4">F20+E20+D20</f>
        <v>7000</v>
      </c>
      <c r="I20" s="101"/>
      <c r="J20" s="101"/>
      <c r="K20" s="101"/>
      <c r="L20" s="102"/>
    </row>
    <row r="21" spans="1:13" s="260" customFormat="1" ht="32.25" customHeight="1">
      <c r="A21" s="278"/>
      <c r="B21" s="278"/>
      <c r="C21" s="301" t="s">
        <v>339</v>
      </c>
      <c r="D21" s="333">
        <v>0</v>
      </c>
      <c r="E21" s="333">
        <v>88561</v>
      </c>
      <c r="F21" s="332">
        <v>0</v>
      </c>
      <c r="G21" s="332">
        <f t="shared" si="4"/>
        <v>88561</v>
      </c>
      <c r="I21" s="101"/>
      <c r="J21" s="101"/>
      <c r="K21" s="101"/>
      <c r="L21" s="102"/>
    </row>
    <row r="22" spans="1:13" s="260" customFormat="1">
      <c r="A22" s="278"/>
      <c r="B22" s="278"/>
      <c r="C22" s="301" t="s">
        <v>340</v>
      </c>
      <c r="D22" s="333">
        <v>2654</v>
      </c>
      <c r="E22" s="333">
        <v>0</v>
      </c>
      <c r="F22" s="332">
        <v>0</v>
      </c>
      <c r="G22" s="332">
        <f t="shared" si="4"/>
        <v>2654</v>
      </c>
      <c r="I22" s="101"/>
      <c r="J22" s="101"/>
      <c r="K22" s="101"/>
      <c r="L22" s="102"/>
    </row>
    <row r="23" spans="1:13" s="260" customFormat="1" ht="36">
      <c r="A23" s="278"/>
      <c r="B23" s="278"/>
      <c r="C23" s="301" t="s">
        <v>341</v>
      </c>
      <c r="D23" s="333">
        <v>27225</v>
      </c>
      <c r="E23" s="333">
        <v>7659</v>
      </c>
      <c r="F23" s="332">
        <v>0</v>
      </c>
      <c r="G23" s="332">
        <f t="shared" si="4"/>
        <v>34884</v>
      </c>
      <c r="I23" s="101"/>
      <c r="J23" s="101"/>
      <c r="K23" s="101"/>
      <c r="L23" s="102"/>
    </row>
    <row r="24" spans="1:13" s="260" customFormat="1">
      <c r="A24" s="278"/>
      <c r="B24" s="278"/>
      <c r="C24" s="301" t="s">
        <v>342</v>
      </c>
      <c r="D24" s="333">
        <v>19364</v>
      </c>
      <c r="E24" s="333">
        <v>4051</v>
      </c>
      <c r="F24" s="332">
        <v>0</v>
      </c>
      <c r="G24" s="332">
        <f t="shared" si="4"/>
        <v>23415</v>
      </c>
      <c r="I24" s="101"/>
      <c r="J24" s="101"/>
      <c r="K24" s="101"/>
      <c r="L24" s="102"/>
    </row>
    <row r="25" spans="1:13" s="260" customFormat="1" ht="60">
      <c r="A25" s="278"/>
      <c r="B25" s="278" t="s">
        <v>238</v>
      </c>
      <c r="C25" s="301"/>
      <c r="D25" s="333">
        <f>D26+D27+D28</f>
        <v>304733</v>
      </c>
      <c r="E25" s="333">
        <f t="shared" ref="E25:G25" si="5">E26+E27+E28</f>
        <v>0</v>
      </c>
      <c r="F25" s="333">
        <f t="shared" si="5"/>
        <v>0</v>
      </c>
      <c r="G25" s="333">
        <f t="shared" si="5"/>
        <v>304733</v>
      </c>
      <c r="I25" s="101"/>
      <c r="J25" s="101"/>
      <c r="K25" s="101"/>
      <c r="L25" s="102"/>
    </row>
    <row r="26" spans="1:13" s="260" customFormat="1" ht="24">
      <c r="A26" s="278"/>
      <c r="B26" s="278"/>
      <c r="C26" s="301" t="s">
        <v>235</v>
      </c>
      <c r="D26" s="333">
        <v>3456</v>
      </c>
      <c r="E26" s="333">
        <v>0</v>
      </c>
      <c r="F26" s="332">
        <v>0</v>
      </c>
      <c r="G26" s="332">
        <f>F26+E26+D26</f>
        <v>3456</v>
      </c>
      <c r="I26" s="101"/>
      <c r="J26" s="101"/>
      <c r="K26" s="101"/>
      <c r="L26" s="102"/>
    </row>
    <row r="27" spans="1:13" s="260" customFormat="1" ht="24">
      <c r="A27" s="278"/>
      <c r="B27" s="278"/>
      <c r="C27" s="301" t="s">
        <v>236</v>
      </c>
      <c r="D27" s="333">
        <v>19724</v>
      </c>
      <c r="E27" s="333">
        <v>0</v>
      </c>
      <c r="F27" s="332">
        <v>0</v>
      </c>
      <c r="G27" s="332">
        <f>F27+E27+D27</f>
        <v>19724</v>
      </c>
      <c r="I27" s="101"/>
      <c r="J27" s="101"/>
      <c r="K27" s="101"/>
      <c r="L27" s="102"/>
    </row>
    <row r="28" spans="1:13" s="260" customFormat="1" ht="24">
      <c r="A28" s="278"/>
      <c r="B28" s="278"/>
      <c r="C28" s="301" t="s">
        <v>339</v>
      </c>
      <c r="D28" s="333">
        <v>281553</v>
      </c>
      <c r="E28" s="333">
        <v>0</v>
      </c>
      <c r="F28" s="332">
        <v>0</v>
      </c>
      <c r="G28" s="332">
        <f>F28+E28+D28</f>
        <v>281553</v>
      </c>
      <c r="I28" s="101"/>
      <c r="J28" s="101"/>
      <c r="K28" s="101"/>
      <c r="L28" s="102"/>
    </row>
    <row r="29" spans="1:13" s="291" customFormat="1" ht="24">
      <c r="A29" s="297"/>
      <c r="B29" s="288"/>
      <c r="C29" s="331" t="s">
        <v>15</v>
      </c>
      <c r="D29" s="334">
        <f>D32+D30</f>
        <v>9625</v>
      </c>
      <c r="E29" s="334">
        <f t="shared" ref="E29:G29" si="6">E32+E30</f>
        <v>223433</v>
      </c>
      <c r="F29" s="334">
        <f t="shared" si="6"/>
        <v>0</v>
      </c>
      <c r="G29" s="334">
        <f t="shared" si="6"/>
        <v>233058</v>
      </c>
      <c r="I29" s="101"/>
      <c r="J29" s="101"/>
      <c r="K29" s="101"/>
      <c r="L29" s="102"/>
      <c r="M29" s="260"/>
    </row>
    <row r="30" spans="1:13" s="291" customFormat="1" ht="24">
      <c r="A30" s="263"/>
      <c r="B30" s="263"/>
      <c r="C30" s="314" t="s">
        <v>356</v>
      </c>
      <c r="D30" s="335">
        <f>D31</f>
        <v>0</v>
      </c>
      <c r="E30" s="335">
        <f t="shared" ref="E30:G30" si="7">E31</f>
        <v>216745</v>
      </c>
      <c r="F30" s="335">
        <f t="shared" si="7"/>
        <v>0</v>
      </c>
      <c r="G30" s="335">
        <f t="shared" si="7"/>
        <v>216745</v>
      </c>
      <c r="I30" s="101"/>
      <c r="J30" s="101"/>
      <c r="K30" s="101"/>
      <c r="L30" s="102"/>
      <c r="M30" s="260"/>
    </row>
    <row r="31" spans="1:13" s="291" customFormat="1" ht="72">
      <c r="A31" s="247" t="s">
        <v>84</v>
      </c>
      <c r="B31" s="247" t="s">
        <v>90</v>
      </c>
      <c r="C31" s="248"/>
      <c r="D31" s="316">
        <v>0</v>
      </c>
      <c r="E31" s="316">
        <v>216745</v>
      </c>
      <c r="F31" s="316">
        <v>0</v>
      </c>
      <c r="G31" s="316">
        <f>F31+E31+D31</f>
        <v>216745</v>
      </c>
      <c r="I31" s="101"/>
      <c r="J31" s="101"/>
      <c r="K31" s="101"/>
      <c r="L31" s="102"/>
      <c r="M31" s="260"/>
    </row>
    <row r="32" spans="1:13" s="260" customFormat="1" ht="24">
      <c r="A32" s="263"/>
      <c r="B32" s="263"/>
      <c r="C32" s="314" t="s">
        <v>18</v>
      </c>
      <c r="D32" s="335">
        <f>D33+D34</f>
        <v>9625</v>
      </c>
      <c r="E32" s="335">
        <f t="shared" ref="E32:F32" si="8">E33+E34</f>
        <v>6688</v>
      </c>
      <c r="F32" s="335">
        <f t="shared" si="8"/>
        <v>0</v>
      </c>
      <c r="G32" s="335">
        <f>G33+G34</f>
        <v>16313</v>
      </c>
      <c r="I32" s="101"/>
      <c r="J32" s="101"/>
      <c r="K32" s="101"/>
      <c r="L32" s="102"/>
    </row>
    <row r="33" spans="1:12" s="260" customFormat="1" ht="48">
      <c r="A33" s="247" t="s">
        <v>20</v>
      </c>
      <c r="B33" s="247" t="s">
        <v>239</v>
      </c>
      <c r="C33" s="301" t="s">
        <v>343</v>
      </c>
      <c r="D33" s="336">
        <v>1125</v>
      </c>
      <c r="E33" s="316">
        <v>0</v>
      </c>
      <c r="F33" s="316">
        <v>0</v>
      </c>
      <c r="G33" s="316">
        <f>F33+E33+D33</f>
        <v>1125</v>
      </c>
      <c r="I33" s="101"/>
      <c r="J33" s="101"/>
      <c r="K33" s="101"/>
      <c r="L33" s="102"/>
    </row>
    <row r="34" spans="1:12" s="260" customFormat="1" ht="48">
      <c r="A34" s="321"/>
      <c r="B34" s="337" t="s">
        <v>205</v>
      </c>
      <c r="C34" s="301"/>
      <c r="D34" s="316">
        <f>D35+D36</f>
        <v>8500</v>
      </c>
      <c r="E34" s="316">
        <f t="shared" ref="E34:G34" si="9">E35+E36</f>
        <v>6688</v>
      </c>
      <c r="F34" s="316">
        <f t="shared" si="9"/>
        <v>0</v>
      </c>
      <c r="G34" s="316">
        <f t="shared" si="9"/>
        <v>15188</v>
      </c>
    </row>
    <row r="35" spans="1:12" s="260" customFormat="1">
      <c r="A35" s="321"/>
      <c r="B35" s="337"/>
      <c r="C35" s="301" t="s">
        <v>344</v>
      </c>
      <c r="D35" s="316">
        <v>4500</v>
      </c>
      <c r="E35" s="316">
        <v>3551</v>
      </c>
      <c r="F35" s="316">
        <v>0</v>
      </c>
      <c r="G35" s="316">
        <f>F35+E35+D35</f>
        <v>8051</v>
      </c>
    </row>
    <row r="36" spans="1:12">
      <c r="A36" s="321"/>
      <c r="B36" s="337"/>
      <c r="C36" s="301" t="s">
        <v>345</v>
      </c>
      <c r="D36" s="316">
        <v>4000</v>
      </c>
      <c r="E36" s="316">
        <v>3137</v>
      </c>
      <c r="F36" s="316">
        <v>0</v>
      </c>
      <c r="G36" s="316">
        <f>F36+E36+D36</f>
        <v>7137</v>
      </c>
    </row>
    <row r="131" spans="4:7">
      <c r="D131" s="223"/>
      <c r="E131" s="223"/>
      <c r="F131" s="223"/>
      <c r="G131" s="223"/>
    </row>
    <row r="141" spans="4:7">
      <c r="D141" s="223"/>
      <c r="E141" s="223"/>
      <c r="F141" s="223"/>
      <c r="G141" s="223"/>
    </row>
  </sheetData>
  <customSheetViews>
    <customSheetView guid="{B9368714-C8BF-401C-BC11-EEA355605C95}" scale="90" showPageBreaks="1" topLeftCell="A7">
      <selection activeCell="J25" sqref="J25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A16">
      <selection activeCell="A33" sqref="A33:XFD33"/>
      <pageMargins left="0.31496062992125984" right="0.19685039370078741" top="0.47244094488188981" bottom="0.59055118110236227" header="0.27559055118110237" footer="0.31496062992125984"/>
      <pageSetup paperSize="9" firstPageNumber="983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0:C10"/>
    <mergeCell ref="G3:G4"/>
  </mergeCells>
  <phoneticPr fontId="3" type="noConversion"/>
  <pageMargins left="0.31496062992125984" right="0.19685039370078741" top="0.47244094488188981" bottom="0.59055118110236227" header="0.27559055118110237" footer="0.31496062992125984"/>
  <pageSetup paperSize="9" firstPageNumber="978" orientation="landscape" useFirstPageNumber="1" r:id="rId3"/>
  <headerFooter scaleWithDoc="0">
    <oddHeader>&amp;C&amp;P</oddHeader>
    <oddFooter>&amp;LFMPask_N_090519_bud2019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0"/>
  <sheetViews>
    <sheetView view="pageLayout" zoomScaleNormal="90" workbookViewId="0">
      <selection activeCell="B45" sqref="B45"/>
    </sheetView>
  </sheetViews>
  <sheetFormatPr defaultColWidth="13.42578125" defaultRowHeight="12"/>
  <cols>
    <col min="1" max="1" width="19.7109375" style="223" customWidth="1"/>
    <col min="2" max="2" width="21.85546875" style="223" customWidth="1"/>
    <col min="3" max="3" width="46.5703125" style="223" customWidth="1"/>
    <col min="4" max="4" width="12.7109375" style="223" customWidth="1"/>
    <col min="5" max="6" width="12.5703125" style="223" customWidth="1"/>
    <col min="7" max="7" width="13.28515625" style="265" customWidth="1"/>
    <col min="8" max="16384" width="13.42578125" style="223"/>
  </cols>
  <sheetData>
    <row r="1" spans="1:8" ht="14.25">
      <c r="A1" s="508"/>
      <c r="B1" s="508"/>
      <c r="C1" s="508"/>
      <c r="D1" s="508"/>
      <c r="E1" s="508"/>
      <c r="F1" s="508"/>
      <c r="G1" s="508"/>
    </row>
    <row r="2" spans="1:8">
      <c r="A2" s="266"/>
      <c r="B2" s="266"/>
      <c r="C2" s="266"/>
      <c r="D2" s="267"/>
      <c r="E2" s="267"/>
      <c r="F2" s="267"/>
      <c r="G2" s="268"/>
    </row>
    <row r="3" spans="1:8" ht="12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8" ht="67.5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8">
      <c r="A5" s="227"/>
      <c r="B5" s="227"/>
      <c r="C5" s="227"/>
      <c r="D5" s="227"/>
      <c r="E5" s="227"/>
      <c r="F5" s="227"/>
      <c r="G5" s="228"/>
    </row>
    <row r="6" spans="1:8" s="269" customFormat="1" ht="15">
      <c r="A6" s="506" t="s">
        <v>61</v>
      </c>
      <c r="B6" s="506"/>
      <c r="C6" s="506"/>
      <c r="D6" s="231">
        <f>SUM(D7)</f>
        <v>44876578</v>
      </c>
      <c r="E6" s="231">
        <f>SUM(E7)</f>
        <v>29694803</v>
      </c>
      <c r="F6" s="231">
        <f>SUM(F7)</f>
        <v>2395280</v>
      </c>
      <c r="G6" s="231">
        <f>SUM(G7)</f>
        <v>76966661</v>
      </c>
    </row>
    <row r="7" spans="1:8" s="230" customFormat="1" ht="14.25">
      <c r="A7" s="507" t="s">
        <v>9</v>
      </c>
      <c r="B7" s="507"/>
      <c r="C7" s="507"/>
      <c r="D7" s="231">
        <f>SUM(D11)</f>
        <v>44876578</v>
      </c>
      <c r="E7" s="231">
        <f>SUM(E11)</f>
        <v>29694803</v>
      </c>
      <c r="F7" s="231">
        <f>SUM(F11)</f>
        <v>2395280</v>
      </c>
      <c r="G7" s="231">
        <f>SUM(G11)</f>
        <v>76966661</v>
      </c>
    </row>
    <row r="8" spans="1:8" s="269" customFormat="1">
      <c r="A8" s="270"/>
      <c r="B8" s="271"/>
      <c r="C8" s="235" t="s">
        <v>19</v>
      </c>
      <c r="D8" s="272">
        <f>D38+D36</f>
        <v>691794</v>
      </c>
      <c r="E8" s="272">
        <f t="shared" ref="E8:G8" si="0">E38+E36</f>
        <v>0</v>
      </c>
      <c r="F8" s="272">
        <f t="shared" si="0"/>
        <v>0</v>
      </c>
      <c r="G8" s="272">
        <f t="shared" si="0"/>
        <v>691794</v>
      </c>
    </row>
    <row r="9" spans="1:8" s="269" customFormat="1">
      <c r="A9" s="232"/>
      <c r="B9" s="232"/>
      <c r="C9" s="235" t="s">
        <v>39</v>
      </c>
      <c r="D9" s="272">
        <f>D17+D34</f>
        <v>8934837</v>
      </c>
      <c r="E9" s="272">
        <f>E17+E34</f>
        <v>84958</v>
      </c>
      <c r="F9" s="272">
        <f>F17+F34</f>
        <v>0</v>
      </c>
      <c r="G9" s="272">
        <f>G17+G34</f>
        <v>9019795</v>
      </c>
    </row>
    <row r="10" spans="1:8" s="230" customFormat="1">
      <c r="A10" s="266"/>
      <c r="B10" s="266"/>
      <c r="C10" s="273"/>
      <c r="D10" s="274"/>
      <c r="E10" s="274"/>
      <c r="F10" s="274"/>
      <c r="G10" s="275"/>
    </row>
    <row r="11" spans="1:8" s="243" customFormat="1" ht="25.5" customHeight="1">
      <c r="A11" s="241"/>
      <c r="B11" s="503" t="s">
        <v>10</v>
      </c>
      <c r="C11" s="503"/>
      <c r="D11" s="242">
        <f>D12+D15+D32+D37+D53+D19+D27+D22+D24</f>
        <v>44876578</v>
      </c>
      <c r="E11" s="242">
        <f>E12+E15+E32+E37+E53+E19+E27+E22+E24</f>
        <v>29694803</v>
      </c>
      <c r="F11" s="242">
        <f>F12+F15+F32+F37+F53+F19+F27+F22+F24</f>
        <v>2395280</v>
      </c>
      <c r="G11" s="242">
        <f>G12+G15+G32+G37+G53+G19+G27+G22+G24</f>
        <v>76966661</v>
      </c>
    </row>
    <row r="12" spans="1:8" s="243" customFormat="1" ht="23.25" customHeight="1">
      <c r="A12" s="276"/>
      <c r="B12" s="250"/>
      <c r="C12" s="277" t="s">
        <v>143</v>
      </c>
      <c r="D12" s="246">
        <f>D13+D14</f>
        <v>0</v>
      </c>
      <c r="E12" s="246">
        <f>E13+E14</f>
        <v>4747467</v>
      </c>
      <c r="F12" s="246">
        <f>F13+F14</f>
        <v>0</v>
      </c>
      <c r="G12" s="246">
        <f>G13+G14</f>
        <v>4747467</v>
      </c>
    </row>
    <row r="13" spans="1:8" s="243" customFormat="1" ht="36">
      <c r="A13" s="278" t="s">
        <v>60</v>
      </c>
      <c r="B13" s="279" t="s">
        <v>240</v>
      </c>
      <c r="C13" s="280"/>
      <c r="D13" s="281">
        <v>0</v>
      </c>
      <c r="E13" s="282">
        <v>4696267</v>
      </c>
      <c r="F13" s="281">
        <v>0</v>
      </c>
      <c r="G13" s="257">
        <f>E13</f>
        <v>4696267</v>
      </c>
    </row>
    <row r="14" spans="1:8" s="243" customFormat="1" ht="36">
      <c r="A14" s="283"/>
      <c r="B14" s="279" t="s">
        <v>153</v>
      </c>
      <c r="C14" s="284"/>
      <c r="D14" s="285">
        <v>0</v>
      </c>
      <c r="E14" s="286">
        <v>51200</v>
      </c>
      <c r="F14" s="285">
        <v>0</v>
      </c>
      <c r="G14" s="287">
        <f>E14</f>
        <v>51200</v>
      </c>
    </row>
    <row r="15" spans="1:8" s="291" customFormat="1" ht="24.75" customHeight="1">
      <c r="A15" s="288"/>
      <c r="B15" s="288"/>
      <c r="C15" s="245" t="s">
        <v>11</v>
      </c>
      <c r="D15" s="289">
        <f>D16+D18</f>
        <v>0</v>
      </c>
      <c r="E15" s="289">
        <f>E16+E18</f>
        <v>15164450</v>
      </c>
      <c r="F15" s="289">
        <f t="shared" ref="F15:G15" si="1">F16+F18</f>
        <v>0</v>
      </c>
      <c r="G15" s="289">
        <f t="shared" si="1"/>
        <v>15164450</v>
      </c>
      <c r="H15" s="290"/>
    </row>
    <row r="16" spans="1:8" s="291" customFormat="1" ht="50.25" customHeight="1">
      <c r="A16" s="278" t="s">
        <v>25</v>
      </c>
      <c r="B16" s="278" t="s">
        <v>155</v>
      </c>
      <c r="C16" s="292"/>
      <c r="D16" s="293">
        <v>0</v>
      </c>
      <c r="E16" s="282">
        <v>14170634</v>
      </c>
      <c r="F16" s="293">
        <v>0</v>
      </c>
      <c r="G16" s="257">
        <f>SUM(D16:F16)</f>
        <v>14170634</v>
      </c>
    </row>
    <row r="17" spans="1:13" s="291" customFormat="1">
      <c r="A17" s="278"/>
      <c r="B17" s="278"/>
      <c r="C17" s="294" t="s">
        <v>39</v>
      </c>
      <c r="D17" s="293">
        <v>0</v>
      </c>
      <c r="E17" s="282">
        <v>84958</v>
      </c>
      <c r="F17" s="293">
        <v>0</v>
      </c>
      <c r="G17" s="257">
        <f>SUM(D17:F17)</f>
        <v>84958</v>
      </c>
    </row>
    <row r="18" spans="1:13" s="291" customFormat="1" ht="48">
      <c r="A18" s="295"/>
      <c r="B18" s="296" t="s">
        <v>154</v>
      </c>
      <c r="C18" s="292"/>
      <c r="D18" s="249">
        <v>0</v>
      </c>
      <c r="E18" s="282">
        <v>993816</v>
      </c>
      <c r="F18" s="249">
        <v>0</v>
      </c>
      <c r="G18" s="257">
        <f>SUM(D18:F18)</f>
        <v>993816</v>
      </c>
    </row>
    <row r="19" spans="1:13" s="291" customFormat="1" ht="17.25" customHeight="1">
      <c r="A19" s="297"/>
      <c r="B19" s="297"/>
      <c r="C19" s="298" t="s">
        <v>12</v>
      </c>
      <c r="D19" s="246">
        <f>D20+D21</f>
        <v>0</v>
      </c>
      <c r="E19" s="246">
        <f t="shared" ref="E19:G19" si="2">E20+E21</f>
        <v>2737516</v>
      </c>
      <c r="F19" s="246">
        <f t="shared" si="2"/>
        <v>0</v>
      </c>
      <c r="G19" s="246">
        <f t="shared" si="2"/>
        <v>2737516</v>
      </c>
      <c r="I19" s="101"/>
      <c r="J19" s="90"/>
      <c r="K19" s="101"/>
      <c r="L19" s="102"/>
      <c r="M19" s="260"/>
    </row>
    <row r="20" spans="1:13" s="291" customFormat="1" ht="36">
      <c r="A20" s="278" t="s">
        <v>32</v>
      </c>
      <c r="B20" s="296" t="s">
        <v>172</v>
      </c>
      <c r="C20" s="299"/>
      <c r="D20" s="249"/>
      <c r="E20" s="282">
        <v>2551372</v>
      </c>
      <c r="F20" s="249">
        <v>0</v>
      </c>
      <c r="G20" s="257">
        <f>SUM(D20:F20)</f>
        <v>2551372</v>
      </c>
      <c r="I20" s="101"/>
      <c r="J20" s="101"/>
      <c r="K20" s="101"/>
      <c r="L20" s="102"/>
      <c r="M20" s="260"/>
    </row>
    <row r="21" spans="1:13" s="291" customFormat="1" ht="36">
      <c r="A21" s="278"/>
      <c r="B21" s="296" t="s">
        <v>157</v>
      </c>
      <c r="C21" s="299"/>
      <c r="D21" s="249">
        <v>0</v>
      </c>
      <c r="E21" s="282">
        <v>186144</v>
      </c>
      <c r="F21" s="249">
        <v>0</v>
      </c>
      <c r="G21" s="257">
        <f>SUM(D21:F21)</f>
        <v>186144</v>
      </c>
      <c r="I21" s="101"/>
      <c r="J21" s="101"/>
      <c r="K21" s="101"/>
      <c r="L21" s="102"/>
      <c r="M21" s="260"/>
    </row>
    <row r="22" spans="1:13" s="291" customFormat="1" ht="24">
      <c r="A22" s="288"/>
      <c r="B22" s="297"/>
      <c r="C22" s="298" t="s">
        <v>346</v>
      </c>
      <c r="D22" s="246">
        <f>D23</f>
        <v>0</v>
      </c>
      <c r="E22" s="246">
        <f t="shared" ref="E22:G22" si="3">E23</f>
        <v>561</v>
      </c>
      <c r="F22" s="246">
        <f t="shared" si="3"/>
        <v>0</v>
      </c>
      <c r="G22" s="246">
        <f t="shared" si="3"/>
        <v>561</v>
      </c>
      <c r="I22" s="101"/>
      <c r="J22" s="101"/>
      <c r="K22" s="101"/>
      <c r="L22" s="102"/>
      <c r="M22" s="260"/>
    </row>
    <row r="23" spans="1:13" s="291" customFormat="1" ht="48">
      <c r="A23" s="300" t="s">
        <v>291</v>
      </c>
      <c r="B23" s="296" t="s">
        <v>292</v>
      </c>
      <c r="C23" s="301" t="s">
        <v>33</v>
      </c>
      <c r="D23" s="281">
        <v>0</v>
      </c>
      <c r="E23" s="281">
        <v>561</v>
      </c>
      <c r="F23" s="281">
        <v>0</v>
      </c>
      <c r="G23" s="257">
        <f>SUM(D23:F23)</f>
        <v>561</v>
      </c>
      <c r="I23" s="101"/>
      <c r="J23" s="101"/>
      <c r="K23" s="101"/>
      <c r="L23" s="102"/>
      <c r="M23" s="260"/>
    </row>
    <row r="24" spans="1:13" s="291" customFormat="1" ht="24">
      <c r="A24" s="302"/>
      <c r="B24" s="297"/>
      <c r="C24" s="298" t="s">
        <v>347</v>
      </c>
      <c r="D24" s="303">
        <f>D25+D26</f>
        <v>0</v>
      </c>
      <c r="E24" s="303">
        <f t="shared" ref="E24:G24" si="4">E25+E26</f>
        <v>23811</v>
      </c>
      <c r="F24" s="303">
        <f t="shared" si="4"/>
        <v>0</v>
      </c>
      <c r="G24" s="303">
        <f t="shared" si="4"/>
        <v>23811</v>
      </c>
      <c r="I24" s="101"/>
      <c r="J24" s="101"/>
      <c r="K24" s="101"/>
      <c r="L24" s="102"/>
      <c r="M24" s="260"/>
    </row>
    <row r="25" spans="1:13" s="291" customFormat="1" ht="60">
      <c r="A25" s="300" t="s">
        <v>30</v>
      </c>
      <c r="B25" s="296" t="s">
        <v>348</v>
      </c>
      <c r="C25" s="301" t="s">
        <v>110</v>
      </c>
      <c r="D25" s="281">
        <v>0</v>
      </c>
      <c r="E25" s="281">
        <v>625</v>
      </c>
      <c r="F25" s="281">
        <v>0</v>
      </c>
      <c r="G25" s="257">
        <f>SUM(D25:F25)</f>
        <v>625</v>
      </c>
      <c r="I25" s="101"/>
      <c r="J25" s="101"/>
      <c r="K25" s="101"/>
      <c r="L25" s="102"/>
      <c r="M25" s="260"/>
    </row>
    <row r="26" spans="1:13" s="291" customFormat="1" ht="60">
      <c r="A26" s="300"/>
      <c r="B26" s="296" t="s">
        <v>130</v>
      </c>
      <c r="C26" s="301" t="s">
        <v>349</v>
      </c>
      <c r="D26" s="281">
        <v>0</v>
      </c>
      <c r="E26" s="281">
        <v>23186</v>
      </c>
      <c r="F26" s="281">
        <v>0</v>
      </c>
      <c r="G26" s="257">
        <f>SUM(D26:F26)</f>
        <v>23186</v>
      </c>
      <c r="I26" s="101"/>
      <c r="J26" s="101"/>
      <c r="K26" s="101"/>
      <c r="L26" s="102"/>
      <c r="M26" s="260"/>
    </row>
    <row r="27" spans="1:13" s="291" customFormat="1" ht="24">
      <c r="A27" s="288"/>
      <c r="B27" s="297"/>
      <c r="C27" s="298" t="s">
        <v>146</v>
      </c>
      <c r="D27" s="246">
        <f>D28</f>
        <v>0</v>
      </c>
      <c r="E27" s="304">
        <f>E28</f>
        <v>695825</v>
      </c>
      <c r="F27" s="246">
        <f>F28</f>
        <v>0</v>
      </c>
      <c r="G27" s="289">
        <f>G28</f>
        <v>695825</v>
      </c>
      <c r="I27" s="101"/>
      <c r="J27" s="101"/>
      <c r="K27" s="101"/>
      <c r="L27" s="102"/>
      <c r="M27" s="260"/>
    </row>
    <row r="28" spans="1:13" s="291" customFormat="1" ht="72">
      <c r="A28" s="300" t="s">
        <v>131</v>
      </c>
      <c r="B28" s="296" t="s">
        <v>241</v>
      </c>
      <c r="C28" s="305"/>
      <c r="D28" s="281">
        <f>D29+D30+D31</f>
        <v>0</v>
      </c>
      <c r="E28" s="281">
        <f t="shared" ref="E28:G28" si="5">E29+E30+E31</f>
        <v>695825</v>
      </c>
      <c r="F28" s="281">
        <f t="shared" si="5"/>
        <v>0</v>
      </c>
      <c r="G28" s="281">
        <f t="shared" si="5"/>
        <v>695825</v>
      </c>
      <c r="I28" s="101"/>
      <c r="J28" s="101"/>
      <c r="K28" s="101"/>
      <c r="L28" s="102"/>
      <c r="M28" s="260"/>
    </row>
    <row r="29" spans="1:13" s="291" customFormat="1" ht="24">
      <c r="A29" s="296"/>
      <c r="B29" s="296"/>
      <c r="C29" s="258" t="s">
        <v>350</v>
      </c>
      <c r="D29" s="281">
        <v>0</v>
      </c>
      <c r="E29" s="281">
        <v>1160</v>
      </c>
      <c r="F29" s="281">
        <v>0</v>
      </c>
      <c r="G29" s="257">
        <f>D29+E29+F29</f>
        <v>1160</v>
      </c>
      <c r="I29" s="101"/>
      <c r="J29" s="101"/>
      <c r="K29" s="101"/>
      <c r="L29" s="102"/>
      <c r="M29" s="260"/>
    </row>
    <row r="30" spans="1:13" s="291" customFormat="1">
      <c r="A30" s="296"/>
      <c r="B30" s="296"/>
      <c r="C30" s="258" t="s">
        <v>351</v>
      </c>
      <c r="D30" s="281">
        <v>0</v>
      </c>
      <c r="E30" s="281">
        <v>621899</v>
      </c>
      <c r="F30" s="281">
        <v>0</v>
      </c>
      <c r="G30" s="257">
        <f>D30+E30+F30</f>
        <v>621899</v>
      </c>
      <c r="I30" s="101"/>
      <c r="J30" s="101"/>
      <c r="K30" s="101"/>
      <c r="L30" s="102"/>
      <c r="M30" s="260"/>
    </row>
    <row r="31" spans="1:13" s="291" customFormat="1">
      <c r="A31" s="296"/>
      <c r="B31" s="296"/>
      <c r="C31" s="258" t="s">
        <v>352</v>
      </c>
      <c r="D31" s="281">
        <v>0</v>
      </c>
      <c r="E31" s="281">
        <v>72766</v>
      </c>
      <c r="F31" s="281">
        <v>0</v>
      </c>
      <c r="G31" s="257">
        <f>D31+E31+F31</f>
        <v>72766</v>
      </c>
      <c r="I31" s="101"/>
      <c r="J31" s="101"/>
      <c r="K31" s="101"/>
      <c r="L31" s="102"/>
      <c r="M31" s="260"/>
    </row>
    <row r="32" spans="1:13" s="291" customFormat="1" ht="18.75" customHeight="1">
      <c r="A32" s="297"/>
      <c r="B32" s="306"/>
      <c r="C32" s="277" t="s">
        <v>149</v>
      </c>
      <c r="D32" s="307">
        <f>D33+D35</f>
        <v>43623731</v>
      </c>
      <c r="E32" s="307">
        <f t="shared" ref="E32:G32" si="6">E33+E35</f>
        <v>5087298</v>
      </c>
      <c r="F32" s="307">
        <f t="shared" si="6"/>
        <v>2291848</v>
      </c>
      <c r="G32" s="307">
        <f t="shared" si="6"/>
        <v>51002877</v>
      </c>
    </row>
    <row r="33" spans="1:7" s="291" customFormat="1" ht="60">
      <c r="A33" s="296" t="s">
        <v>117</v>
      </c>
      <c r="B33" s="296" t="s">
        <v>139</v>
      </c>
      <c r="C33" s="292"/>
      <c r="D33" s="281">
        <v>43156937</v>
      </c>
      <c r="E33" s="281">
        <v>5087298</v>
      </c>
      <c r="F33" s="281">
        <v>0</v>
      </c>
      <c r="G33" s="257">
        <f>D33+E33+F33</f>
        <v>48244235</v>
      </c>
    </row>
    <row r="34" spans="1:7" s="291" customFormat="1">
      <c r="A34" s="296"/>
      <c r="B34" s="296"/>
      <c r="C34" s="294" t="s">
        <v>39</v>
      </c>
      <c r="D34" s="281">
        <v>8934837</v>
      </c>
      <c r="E34" s="281">
        <v>0</v>
      </c>
      <c r="F34" s="281">
        <v>0</v>
      </c>
      <c r="G34" s="257">
        <f>D34+E34+F34</f>
        <v>8934837</v>
      </c>
    </row>
    <row r="35" spans="1:7" s="291" customFormat="1" ht="48">
      <c r="A35" s="278"/>
      <c r="B35" s="296" t="s">
        <v>188</v>
      </c>
      <c r="C35" s="292"/>
      <c r="D35" s="281">
        <v>466794</v>
      </c>
      <c r="E35" s="281">
        <v>0</v>
      </c>
      <c r="F35" s="281">
        <v>2291848</v>
      </c>
      <c r="G35" s="257">
        <f t="shared" ref="G35" si="7">D35+E35+F35</f>
        <v>2758642</v>
      </c>
    </row>
    <row r="36" spans="1:7" s="291" customFormat="1" ht="14.25" customHeight="1">
      <c r="A36" s="283"/>
      <c r="B36" s="308"/>
      <c r="C36" s="309" t="s">
        <v>19</v>
      </c>
      <c r="D36" s="285">
        <v>466794</v>
      </c>
      <c r="E36" s="285">
        <v>0</v>
      </c>
      <c r="F36" s="285">
        <v>0</v>
      </c>
      <c r="G36" s="287">
        <f>D36+E36+F36</f>
        <v>466794</v>
      </c>
    </row>
    <row r="37" spans="1:7" s="291" customFormat="1" ht="30" customHeight="1">
      <c r="A37" s="288"/>
      <c r="B37" s="306"/>
      <c r="C37" s="277" t="s">
        <v>14</v>
      </c>
      <c r="D37" s="289">
        <f>D38+D40+D51+D52</f>
        <v>626751</v>
      </c>
      <c r="E37" s="289">
        <f>E38+E40+E51+E52</f>
        <v>781344</v>
      </c>
      <c r="F37" s="289">
        <f>F38+F40+F51+F52</f>
        <v>103432</v>
      </c>
      <c r="G37" s="289">
        <f>G38+G40+G51+G52</f>
        <v>1511527</v>
      </c>
    </row>
    <row r="38" spans="1:7" s="291" customFormat="1" ht="72">
      <c r="A38" s="278" t="s">
        <v>26</v>
      </c>
      <c r="B38" s="247" t="s">
        <v>82</v>
      </c>
      <c r="C38" s="310"/>
      <c r="D38" s="281">
        <f>D39</f>
        <v>225000</v>
      </c>
      <c r="E38" s="281">
        <f t="shared" ref="E38:G38" si="8">E39</f>
        <v>0</v>
      </c>
      <c r="F38" s="281">
        <f t="shared" si="8"/>
        <v>0</v>
      </c>
      <c r="G38" s="281">
        <f t="shared" si="8"/>
        <v>225000</v>
      </c>
    </row>
    <row r="39" spans="1:7" s="291" customFormat="1">
      <c r="A39" s="278"/>
      <c r="B39" s="247"/>
      <c r="C39" s="311" t="s">
        <v>353</v>
      </c>
      <c r="D39" s="211">
        <v>225000</v>
      </c>
      <c r="E39" s="281">
        <v>0</v>
      </c>
      <c r="F39" s="281">
        <v>0</v>
      </c>
      <c r="G39" s="281">
        <f t="shared" ref="G39" si="9">D39+E39+F39</f>
        <v>225000</v>
      </c>
    </row>
    <row r="40" spans="1:7" s="291" customFormat="1" ht="24">
      <c r="A40" s="278"/>
      <c r="B40" s="278" t="s">
        <v>83</v>
      </c>
      <c r="C40" s="310"/>
      <c r="D40" s="281">
        <f>SUM(D41:D50)</f>
        <v>249060</v>
      </c>
      <c r="E40" s="281">
        <f t="shared" ref="E40:G40" si="10">SUM(E41:E50)</f>
        <v>746969</v>
      </c>
      <c r="F40" s="281">
        <f t="shared" si="10"/>
        <v>103432</v>
      </c>
      <c r="G40" s="281">
        <f t="shared" si="10"/>
        <v>1099461</v>
      </c>
    </row>
    <row r="41" spans="1:7" s="291" customFormat="1" ht="24">
      <c r="A41" s="278"/>
      <c r="B41" s="278"/>
      <c r="C41" s="301" t="s">
        <v>192</v>
      </c>
      <c r="D41" s="281"/>
      <c r="E41" s="281">
        <v>161967</v>
      </c>
      <c r="F41" s="281"/>
      <c r="G41" s="257">
        <f t="shared" ref="G41:G47" si="11">SUM(D41:F41)</f>
        <v>161967</v>
      </c>
    </row>
    <row r="42" spans="1:7" s="291" customFormat="1">
      <c r="A42" s="278"/>
      <c r="B42" s="278"/>
      <c r="C42" s="301" t="s">
        <v>193</v>
      </c>
      <c r="D42" s="281">
        <v>249060</v>
      </c>
      <c r="E42" s="281"/>
      <c r="F42" s="281"/>
      <c r="G42" s="257">
        <f t="shared" si="11"/>
        <v>249060</v>
      </c>
    </row>
    <row r="43" spans="1:7" s="291" customFormat="1" ht="41.25" customHeight="1">
      <c r="A43" s="278"/>
      <c r="B43" s="278"/>
      <c r="C43" s="301" t="s">
        <v>194</v>
      </c>
      <c r="D43" s="281"/>
      <c r="E43" s="281">
        <v>76200</v>
      </c>
      <c r="F43" s="281"/>
      <c r="G43" s="257">
        <f t="shared" si="11"/>
        <v>76200</v>
      </c>
    </row>
    <row r="44" spans="1:7" s="291" customFormat="1" ht="24">
      <c r="A44" s="278"/>
      <c r="B44" s="278"/>
      <c r="C44" s="301" t="s">
        <v>243</v>
      </c>
      <c r="D44" s="281"/>
      <c r="E44" s="281">
        <v>2000</v>
      </c>
      <c r="F44" s="281"/>
      <c r="G44" s="257">
        <f t="shared" si="11"/>
        <v>2000</v>
      </c>
    </row>
    <row r="45" spans="1:7" s="291" customFormat="1" ht="12" customHeight="1">
      <c r="A45" s="278"/>
      <c r="B45" s="278"/>
      <c r="C45" s="301" t="s">
        <v>244</v>
      </c>
      <c r="D45" s="281"/>
      <c r="E45" s="281">
        <v>50883</v>
      </c>
      <c r="F45" s="281"/>
      <c r="G45" s="257">
        <f t="shared" si="11"/>
        <v>50883</v>
      </c>
    </row>
    <row r="46" spans="1:7" s="291" customFormat="1" ht="24">
      <c r="A46" s="278"/>
      <c r="B46" s="278"/>
      <c r="C46" s="301" t="s">
        <v>245</v>
      </c>
      <c r="D46" s="281"/>
      <c r="E46" s="281">
        <v>24130</v>
      </c>
      <c r="F46" s="281"/>
      <c r="G46" s="257">
        <f t="shared" si="11"/>
        <v>24130</v>
      </c>
    </row>
    <row r="47" spans="1:7" s="291" customFormat="1" ht="24">
      <c r="A47" s="278"/>
      <c r="B47" s="278"/>
      <c r="C47" s="301" t="s">
        <v>246</v>
      </c>
      <c r="D47" s="281"/>
      <c r="E47" s="281">
        <v>74993</v>
      </c>
      <c r="F47" s="281">
        <v>103432</v>
      </c>
      <c r="G47" s="257">
        <f t="shared" si="11"/>
        <v>178425</v>
      </c>
    </row>
    <row r="48" spans="1:7" s="291" customFormat="1" ht="24">
      <c r="A48" s="278"/>
      <c r="B48" s="278"/>
      <c r="C48" s="301" t="s">
        <v>354</v>
      </c>
      <c r="D48" s="281"/>
      <c r="E48" s="281">
        <v>223333</v>
      </c>
      <c r="F48" s="281"/>
      <c r="G48" s="257">
        <f>SUM(D48:F48)</f>
        <v>223333</v>
      </c>
    </row>
    <row r="49" spans="1:13" s="291" customFormat="1" ht="36">
      <c r="A49" s="278"/>
      <c r="B49" s="278"/>
      <c r="C49" s="301" t="s">
        <v>389</v>
      </c>
      <c r="D49" s="281"/>
      <c r="E49" s="281">
        <v>23688</v>
      </c>
      <c r="F49" s="281"/>
      <c r="G49" s="257">
        <f>SUM(D49:F49)</f>
        <v>23688</v>
      </c>
    </row>
    <row r="50" spans="1:13" s="291" customFormat="1">
      <c r="A50" s="278"/>
      <c r="B50" s="278"/>
      <c r="C50" s="301" t="s">
        <v>355</v>
      </c>
      <c r="D50" s="281"/>
      <c r="E50" s="281">
        <v>109775</v>
      </c>
      <c r="F50" s="281"/>
      <c r="G50" s="257">
        <f>SUM(D50:F50)</f>
        <v>109775</v>
      </c>
    </row>
    <row r="51" spans="1:13" s="291" customFormat="1" ht="48">
      <c r="A51" s="278"/>
      <c r="B51" s="278" t="s">
        <v>113</v>
      </c>
      <c r="C51" s="301" t="s">
        <v>247</v>
      </c>
      <c r="D51" s="281">
        <v>54991</v>
      </c>
      <c r="E51" s="281">
        <v>34375</v>
      </c>
      <c r="F51" s="281">
        <v>0</v>
      </c>
      <c r="G51" s="257">
        <f t="shared" ref="G51" si="12">SUM(D51:F51)</f>
        <v>89366</v>
      </c>
    </row>
    <row r="52" spans="1:13" s="291" customFormat="1" ht="72">
      <c r="A52" s="278"/>
      <c r="B52" s="278" t="s">
        <v>93</v>
      </c>
      <c r="C52" s="248" t="s">
        <v>96</v>
      </c>
      <c r="D52" s="281">
        <v>97700</v>
      </c>
      <c r="E52" s="281">
        <v>0</v>
      </c>
      <c r="F52" s="281">
        <v>0</v>
      </c>
      <c r="G52" s="257">
        <f>SUM(D52:F52)</f>
        <v>97700</v>
      </c>
    </row>
    <row r="53" spans="1:13" s="291" customFormat="1" ht="24">
      <c r="A53" s="312"/>
      <c r="B53" s="313"/>
      <c r="C53" s="277" t="s">
        <v>15</v>
      </c>
      <c r="D53" s="246">
        <f>D54+D57</f>
        <v>626096</v>
      </c>
      <c r="E53" s="246">
        <f t="shared" ref="E53:G53" si="13">E54+E57</f>
        <v>456531</v>
      </c>
      <c r="F53" s="246">
        <f t="shared" si="13"/>
        <v>0</v>
      </c>
      <c r="G53" s="246">
        <f t="shared" si="13"/>
        <v>1082627</v>
      </c>
    </row>
    <row r="54" spans="1:13" s="291" customFormat="1" ht="24">
      <c r="A54" s="263"/>
      <c r="B54" s="263"/>
      <c r="C54" s="314" t="s">
        <v>356</v>
      </c>
      <c r="D54" s="315">
        <f>D55+D56</f>
        <v>0</v>
      </c>
      <c r="E54" s="315">
        <f t="shared" ref="E54:G54" si="14">E55+E56</f>
        <v>302605</v>
      </c>
      <c r="F54" s="315">
        <f t="shared" si="14"/>
        <v>0</v>
      </c>
      <c r="G54" s="315">
        <f t="shared" si="14"/>
        <v>302605</v>
      </c>
      <c r="I54" s="101"/>
      <c r="J54" s="101"/>
      <c r="K54" s="101"/>
      <c r="L54" s="102"/>
      <c r="M54" s="260"/>
    </row>
    <row r="55" spans="1:13" s="291" customFormat="1" ht="72">
      <c r="A55" s="247" t="s">
        <v>84</v>
      </c>
      <c r="B55" s="247" t="s">
        <v>357</v>
      </c>
      <c r="C55" s="248"/>
      <c r="D55" s="316">
        <v>0</v>
      </c>
      <c r="E55" s="316">
        <v>166820</v>
      </c>
      <c r="F55" s="316">
        <v>0</v>
      </c>
      <c r="G55" s="316">
        <f>F55+E55+D55</f>
        <v>166820</v>
      </c>
      <c r="I55" s="101"/>
      <c r="J55" s="101"/>
      <c r="K55" s="101"/>
      <c r="L55" s="102"/>
      <c r="M55" s="260"/>
    </row>
    <row r="56" spans="1:13" s="291" customFormat="1" ht="96">
      <c r="A56" s="247"/>
      <c r="B56" s="247" t="s">
        <v>358</v>
      </c>
      <c r="C56" s="248"/>
      <c r="D56" s="316">
        <v>0</v>
      </c>
      <c r="E56" s="316">
        <v>135785</v>
      </c>
      <c r="F56" s="316">
        <v>0</v>
      </c>
      <c r="G56" s="316">
        <f>F56+E56+D56</f>
        <v>135785</v>
      </c>
      <c r="I56" s="101"/>
      <c r="J56" s="101"/>
      <c r="K56" s="101"/>
      <c r="L56" s="102"/>
      <c r="M56" s="260"/>
    </row>
    <row r="57" spans="1:13" s="260" customFormat="1" ht="24">
      <c r="A57" s="317"/>
      <c r="B57" s="263"/>
      <c r="C57" s="254" t="s">
        <v>18</v>
      </c>
      <c r="D57" s="315">
        <f t="shared" ref="D57:G57" si="15">D58</f>
        <v>626096</v>
      </c>
      <c r="E57" s="315">
        <f t="shared" si="15"/>
        <v>153926</v>
      </c>
      <c r="F57" s="315">
        <f t="shared" si="15"/>
        <v>0</v>
      </c>
      <c r="G57" s="315">
        <f t="shared" si="15"/>
        <v>780022</v>
      </c>
    </row>
    <row r="58" spans="1:13" s="260" customFormat="1" ht="48">
      <c r="A58" s="318" t="s">
        <v>20</v>
      </c>
      <c r="B58" s="317" t="s">
        <v>31</v>
      </c>
      <c r="C58" s="319"/>
      <c r="D58" s="320">
        <f>D59+D60</f>
        <v>626096</v>
      </c>
      <c r="E58" s="320">
        <f t="shared" ref="E58:G58" si="16">E59+E60</f>
        <v>153926</v>
      </c>
      <c r="F58" s="320">
        <f t="shared" si="16"/>
        <v>0</v>
      </c>
      <c r="G58" s="320">
        <f t="shared" si="16"/>
        <v>780022</v>
      </c>
    </row>
    <row r="59" spans="1:13" s="260" customFormat="1">
      <c r="A59" s="321"/>
      <c r="B59" s="321"/>
      <c r="C59" s="319" t="s">
        <v>62</v>
      </c>
      <c r="D59" s="316">
        <v>612024</v>
      </c>
      <c r="E59" s="316">
        <v>0</v>
      </c>
      <c r="F59" s="316">
        <v>0</v>
      </c>
      <c r="G59" s="316">
        <f t="shared" ref="G59:G60" si="17">D59+E59+F59</f>
        <v>612024</v>
      </c>
    </row>
    <row r="60" spans="1:13" s="260" customFormat="1">
      <c r="A60" s="321"/>
      <c r="B60" s="321"/>
      <c r="C60" s="319" t="s">
        <v>359</v>
      </c>
      <c r="D60" s="316">
        <v>14072</v>
      </c>
      <c r="E60" s="316">
        <v>153926</v>
      </c>
      <c r="F60" s="316"/>
      <c r="G60" s="316">
        <f t="shared" si="17"/>
        <v>167998</v>
      </c>
    </row>
  </sheetData>
  <customSheetViews>
    <customSheetView guid="{B9368714-C8BF-401C-BC11-EEA355605C95}" scale="90" showPageBreaks="1" topLeftCell="A34">
      <selection activeCell="M32" sqref="M32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A52">
      <selection activeCell="A53" sqref="A53:XFD53"/>
      <pageMargins left="0.31496062992125984" right="0.19685039370078741" top="0.47244094488188981" bottom="0.59055118110236227" header="0.27559055118110237" footer="0.31496062992125984"/>
      <pageSetup paperSize="9" firstPageNumber="985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1:C11"/>
    <mergeCell ref="G3:G4"/>
  </mergeCells>
  <pageMargins left="0.31496062992125984" right="0.19685039370078741" top="0.47244094488188981" bottom="0.59055118110236227" header="0.27559055118110237" footer="0.31496062992125984"/>
  <pageSetup paperSize="9" firstPageNumber="981" orientation="landscape" useFirstPageNumber="1" r:id="rId3"/>
  <headerFooter scaleWithDoc="0">
    <oddHeader>&amp;C&amp;P</oddHeader>
    <oddFooter>&amp;LFMPask_N_090519_bud2019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79"/>
  <sheetViews>
    <sheetView view="pageLayout" zoomScaleNormal="90" workbookViewId="0">
      <selection activeCell="B46" sqref="B46"/>
    </sheetView>
  </sheetViews>
  <sheetFormatPr defaultColWidth="13.42578125" defaultRowHeight="12"/>
  <cols>
    <col min="1" max="1" width="19.42578125" style="7" customWidth="1"/>
    <col min="2" max="2" width="21.42578125" style="7" customWidth="1"/>
    <col min="3" max="3" width="46.5703125" style="7" customWidth="1"/>
    <col min="4" max="4" width="13.85546875" style="7" customWidth="1"/>
    <col min="5" max="6" width="13.42578125" style="7" customWidth="1"/>
    <col min="7" max="7" width="13.28515625" style="37" customWidth="1"/>
    <col min="8" max="9" width="13.42578125" style="7"/>
    <col min="10" max="10" width="43.5703125" style="7" customWidth="1"/>
    <col min="11" max="16384" width="13.42578125" style="7"/>
  </cols>
  <sheetData>
    <row r="1" spans="1:13" ht="14.25">
      <c r="A1" s="493"/>
      <c r="B1" s="493"/>
      <c r="C1" s="493"/>
      <c r="D1" s="493"/>
      <c r="E1" s="493"/>
      <c r="F1" s="493"/>
      <c r="G1" s="493"/>
    </row>
    <row r="2" spans="1:13">
      <c r="A2" s="2"/>
      <c r="B2" s="2"/>
      <c r="C2" s="2"/>
      <c r="D2" s="35"/>
      <c r="E2" s="35"/>
      <c r="F2" s="35"/>
      <c r="G2" s="36"/>
    </row>
    <row r="3" spans="1:13" ht="12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13" ht="67.5">
      <c r="A4" s="19" t="s">
        <v>1</v>
      </c>
      <c r="B4" s="19" t="s">
        <v>2</v>
      </c>
      <c r="C4" s="19" t="s">
        <v>3</v>
      </c>
      <c r="D4" s="20" t="s">
        <v>70</v>
      </c>
      <c r="E4" s="226" t="s">
        <v>69</v>
      </c>
      <c r="F4" s="226" t="s">
        <v>364</v>
      </c>
      <c r="G4" s="499"/>
    </row>
    <row r="6" spans="1:13" s="1" customFormat="1" ht="15">
      <c r="A6" s="514" t="s">
        <v>0</v>
      </c>
      <c r="B6" s="514"/>
      <c r="C6" s="514"/>
      <c r="D6" s="64">
        <f>SUM(D7)</f>
        <v>397681</v>
      </c>
      <c r="E6" s="64">
        <f>SUM(E7)</f>
        <v>9468599</v>
      </c>
      <c r="F6" s="64">
        <f>SUM(F7)</f>
        <v>4886</v>
      </c>
      <c r="G6" s="64">
        <f>SUM(G7)</f>
        <v>9871166</v>
      </c>
    </row>
    <row r="7" spans="1:13" s="6" customFormat="1" ht="14.25">
      <c r="A7" s="502" t="s">
        <v>9</v>
      </c>
      <c r="B7" s="502"/>
      <c r="C7" s="502"/>
      <c r="D7" s="61">
        <f>D10</f>
        <v>397681</v>
      </c>
      <c r="E7" s="61">
        <f t="shared" ref="E7:G7" si="0">E10</f>
        <v>9468599</v>
      </c>
      <c r="F7" s="61">
        <f t="shared" si="0"/>
        <v>4886</v>
      </c>
      <c r="G7" s="61">
        <f t="shared" si="0"/>
        <v>9871166</v>
      </c>
    </row>
    <row r="8" spans="1:13" s="6" customFormat="1">
      <c r="A8" s="12"/>
      <c r="B8" s="12"/>
      <c r="C8" s="47" t="s">
        <v>19</v>
      </c>
      <c r="D8" s="48"/>
      <c r="E8" s="48"/>
      <c r="F8" s="48"/>
      <c r="G8" s="48"/>
    </row>
    <row r="9" spans="1:13" s="6" customFormat="1">
      <c r="A9" s="2"/>
      <c r="B9" s="2"/>
      <c r="C9" s="9"/>
      <c r="D9" s="10"/>
      <c r="E9" s="10"/>
      <c r="F9" s="10"/>
      <c r="G9" s="43"/>
    </row>
    <row r="10" spans="1:13" s="74" customFormat="1" ht="24" customHeight="1">
      <c r="A10" s="69"/>
      <c r="B10" s="491" t="s">
        <v>10</v>
      </c>
      <c r="C10" s="491"/>
      <c r="D10" s="84">
        <f>D17+D24+D42+D11+D14+D22</f>
        <v>397681</v>
      </c>
      <c r="E10" s="84">
        <f>E17+E24+E42+E11+E14+E22</f>
        <v>9468599</v>
      </c>
      <c r="F10" s="84">
        <f>F17+F24+F42+F11+F14+F22</f>
        <v>4886</v>
      </c>
      <c r="G10" s="84">
        <f>G17+G24+G42+G11+G14+G22</f>
        <v>9871166</v>
      </c>
    </row>
    <row r="11" spans="1:13" s="74" customFormat="1" ht="23.25" customHeight="1">
      <c r="A11" s="9"/>
      <c r="B11" s="177"/>
      <c r="C11" s="176" t="s">
        <v>11</v>
      </c>
      <c r="D11" s="60">
        <f>D12+D13</f>
        <v>0</v>
      </c>
      <c r="E11" s="60">
        <f>E12+E13</f>
        <v>8118038</v>
      </c>
      <c r="F11" s="60">
        <f>F12+F13</f>
        <v>0</v>
      </c>
      <c r="G11" s="60">
        <f>G12+G13</f>
        <v>8118038</v>
      </c>
    </row>
    <row r="12" spans="1:13" s="74" customFormat="1" ht="56.25" customHeight="1">
      <c r="A12" s="99" t="s">
        <v>25</v>
      </c>
      <c r="B12" s="99" t="s">
        <v>234</v>
      </c>
      <c r="C12" s="133"/>
      <c r="D12" s="49">
        <v>0</v>
      </c>
      <c r="E12" s="148">
        <v>8009132</v>
      </c>
      <c r="F12" s="78">
        <v>0</v>
      </c>
      <c r="G12" s="59">
        <f>D12+E12+F12</f>
        <v>8009132</v>
      </c>
    </row>
    <row r="13" spans="1:13" s="74" customFormat="1" ht="48">
      <c r="A13" s="190"/>
      <c r="B13" s="99" t="s">
        <v>154</v>
      </c>
      <c r="C13" s="191"/>
      <c r="D13" s="175">
        <v>0</v>
      </c>
      <c r="E13" s="192">
        <v>108906</v>
      </c>
      <c r="F13" s="186">
        <v>0</v>
      </c>
      <c r="G13" s="193">
        <f>D13+E13+F13</f>
        <v>108906</v>
      </c>
    </row>
    <row r="14" spans="1:13" s="73" customFormat="1" ht="18.75" customHeight="1">
      <c r="A14" s="108"/>
      <c r="B14" s="108"/>
      <c r="C14" s="174" t="s">
        <v>12</v>
      </c>
      <c r="D14" s="38">
        <f>D15+D16</f>
        <v>0</v>
      </c>
      <c r="E14" s="38">
        <f>E15+E16</f>
        <v>150300</v>
      </c>
      <c r="F14" s="38">
        <f>F15+F16</f>
        <v>0</v>
      </c>
      <c r="G14" s="38">
        <f>G15+G16</f>
        <v>150300</v>
      </c>
      <c r="I14" s="101"/>
      <c r="J14" s="90"/>
      <c r="K14" s="101"/>
      <c r="L14" s="102"/>
      <c r="M14" s="54"/>
    </row>
    <row r="15" spans="1:13" s="73" customFormat="1" ht="48">
      <c r="A15" s="99" t="s">
        <v>32</v>
      </c>
      <c r="B15" s="106" t="s">
        <v>159</v>
      </c>
      <c r="C15" s="147"/>
      <c r="D15" s="49">
        <v>0</v>
      </c>
      <c r="E15" s="148">
        <v>74028</v>
      </c>
      <c r="F15" s="49">
        <v>0</v>
      </c>
      <c r="G15" s="59">
        <f>SUM(D15:F15)</f>
        <v>74028</v>
      </c>
      <c r="I15" s="101"/>
      <c r="J15" s="101"/>
      <c r="K15" s="101"/>
      <c r="L15" s="102"/>
      <c r="M15" s="54"/>
    </row>
    <row r="16" spans="1:13" s="73" customFormat="1" ht="49.5" customHeight="1">
      <c r="A16" s="190"/>
      <c r="B16" s="106" t="s">
        <v>157</v>
      </c>
      <c r="C16" s="196"/>
      <c r="D16" s="175">
        <v>0</v>
      </c>
      <c r="E16" s="192">
        <v>76272</v>
      </c>
      <c r="F16" s="175">
        <v>0</v>
      </c>
      <c r="G16" s="193">
        <f>SUM(D16:F16)</f>
        <v>76272</v>
      </c>
      <c r="I16" s="101"/>
      <c r="J16" s="101"/>
      <c r="K16" s="101"/>
      <c r="L16" s="102"/>
      <c r="M16" s="54"/>
    </row>
    <row r="17" spans="1:14" s="74" customFormat="1" ht="18.75" customHeight="1">
      <c r="A17" s="112"/>
      <c r="B17" s="111"/>
      <c r="C17" s="86" t="s">
        <v>142</v>
      </c>
      <c r="D17" s="160">
        <f>D18</f>
        <v>90000</v>
      </c>
      <c r="E17" s="160">
        <f>E18</f>
        <v>185627</v>
      </c>
      <c r="F17" s="160">
        <f>F18</f>
        <v>0</v>
      </c>
      <c r="G17" s="160">
        <f>G18</f>
        <v>275627</v>
      </c>
      <c r="I17" s="103"/>
      <c r="J17" s="103"/>
      <c r="K17" s="101"/>
      <c r="L17" s="102"/>
      <c r="M17" s="54"/>
      <c r="N17" s="73"/>
    </row>
    <row r="18" spans="1:14" s="74" customFormat="1" ht="48">
      <c r="A18" s="99" t="s">
        <v>49</v>
      </c>
      <c r="B18" s="99" t="s">
        <v>77</v>
      </c>
      <c r="C18" s="173"/>
      <c r="D18" s="78">
        <f>SUM(D19:D21)</f>
        <v>90000</v>
      </c>
      <c r="E18" s="78">
        <f>SUM(E19:E21)</f>
        <v>185627</v>
      </c>
      <c r="F18" s="78">
        <f>SUM(F19:F21)</f>
        <v>0</v>
      </c>
      <c r="G18" s="78">
        <f>SUM(G19:G21)</f>
        <v>275627</v>
      </c>
      <c r="I18" s="101"/>
      <c r="J18" s="90"/>
      <c r="K18" s="101"/>
      <c r="L18" s="102"/>
      <c r="M18" s="54"/>
      <c r="N18" s="73"/>
    </row>
    <row r="19" spans="1:14" s="74" customFormat="1">
      <c r="A19" s="99"/>
      <c r="B19" s="99"/>
      <c r="C19" s="81" t="s">
        <v>94</v>
      </c>
      <c r="D19" s="78">
        <v>35750</v>
      </c>
      <c r="E19" s="78">
        <v>35750</v>
      </c>
      <c r="F19" s="78">
        <v>0</v>
      </c>
      <c r="G19" s="59">
        <f t="shared" ref="G19:G21" si="1">SUM(D19:F19)</f>
        <v>71500</v>
      </c>
      <c r="I19" s="101"/>
      <c r="J19" s="101"/>
      <c r="K19" s="101"/>
      <c r="L19" s="102"/>
      <c r="M19" s="54"/>
      <c r="N19" s="73"/>
    </row>
    <row r="20" spans="1:14" s="74" customFormat="1" ht="24">
      <c r="A20" s="99"/>
      <c r="B20" s="99"/>
      <c r="C20" s="187" t="s">
        <v>366</v>
      </c>
      <c r="D20" s="78">
        <v>54250</v>
      </c>
      <c r="E20" s="78">
        <v>140568</v>
      </c>
      <c r="F20" s="78">
        <v>0</v>
      </c>
      <c r="G20" s="59">
        <f t="shared" si="1"/>
        <v>194818</v>
      </c>
      <c r="I20" s="101"/>
      <c r="J20" s="101"/>
      <c r="K20" s="101"/>
      <c r="L20" s="102"/>
      <c r="M20" s="54"/>
      <c r="N20" s="73"/>
    </row>
    <row r="21" spans="1:14" s="74" customFormat="1" ht="24">
      <c r="A21" s="99"/>
      <c r="B21" s="99"/>
      <c r="C21" s="187" t="s">
        <v>262</v>
      </c>
      <c r="D21" s="78">
        <v>0</v>
      </c>
      <c r="E21" s="78">
        <v>9309</v>
      </c>
      <c r="F21" s="78">
        <v>0</v>
      </c>
      <c r="G21" s="59">
        <f t="shared" si="1"/>
        <v>9309</v>
      </c>
      <c r="I21" s="101"/>
      <c r="J21" s="101"/>
      <c r="K21" s="101"/>
      <c r="L21" s="102"/>
      <c r="M21" s="54"/>
      <c r="N21" s="73"/>
    </row>
    <row r="22" spans="1:14" s="74" customFormat="1" ht="18" customHeight="1">
      <c r="A22" s="111"/>
      <c r="B22" s="111"/>
      <c r="C22" s="197" t="s">
        <v>149</v>
      </c>
      <c r="D22" s="160">
        <f>D23</f>
        <v>0</v>
      </c>
      <c r="E22" s="160">
        <f>E23</f>
        <v>6675</v>
      </c>
      <c r="F22" s="160">
        <f>F23</f>
        <v>0</v>
      </c>
      <c r="G22" s="194">
        <f>G23</f>
        <v>6675</v>
      </c>
      <c r="I22" s="101"/>
      <c r="J22" s="101"/>
      <c r="K22" s="101"/>
      <c r="L22" s="102"/>
      <c r="M22" s="54"/>
      <c r="N22" s="73"/>
    </row>
    <row r="23" spans="1:14" s="74" customFormat="1" ht="69.75" customHeight="1">
      <c r="A23" s="99" t="s">
        <v>117</v>
      </c>
      <c r="B23" s="99" t="s">
        <v>248</v>
      </c>
      <c r="C23" s="187"/>
      <c r="D23" s="78">
        <v>0</v>
      </c>
      <c r="E23" s="78">
        <v>6675</v>
      </c>
      <c r="F23" s="78">
        <v>0</v>
      </c>
      <c r="G23" s="59">
        <f>SUM(D23:F23)</f>
        <v>6675</v>
      </c>
      <c r="I23" s="101"/>
      <c r="J23" s="101"/>
      <c r="K23" s="101"/>
      <c r="L23" s="102"/>
      <c r="M23" s="54"/>
      <c r="N23" s="73"/>
    </row>
    <row r="24" spans="1:14" s="73" customFormat="1" ht="26.25" customHeight="1">
      <c r="A24" s="112"/>
      <c r="B24" s="112"/>
      <c r="C24" s="91" t="s">
        <v>14</v>
      </c>
      <c r="D24" s="44">
        <f>D25+D26+D39</f>
        <v>276705</v>
      </c>
      <c r="E24" s="44">
        <f>E25+E26+E39</f>
        <v>1007959</v>
      </c>
      <c r="F24" s="44">
        <f>F25+F26+F39</f>
        <v>4886</v>
      </c>
      <c r="G24" s="44">
        <f>G25+G26+G39</f>
        <v>1289550</v>
      </c>
      <c r="I24" s="101"/>
      <c r="J24" s="101"/>
      <c r="K24" s="101"/>
      <c r="L24" s="102"/>
      <c r="M24" s="54"/>
    </row>
    <row r="25" spans="1:14" s="73" customFormat="1" ht="72">
      <c r="A25" s="99" t="s">
        <v>26</v>
      </c>
      <c r="B25" s="99" t="s">
        <v>67</v>
      </c>
      <c r="C25" s="198" t="s">
        <v>96</v>
      </c>
      <c r="D25" s="42">
        <v>18874</v>
      </c>
      <c r="E25" s="42">
        <v>0</v>
      </c>
      <c r="F25" s="42">
        <v>0</v>
      </c>
      <c r="G25" s="42">
        <f>D25+E25+F25</f>
        <v>18874</v>
      </c>
      <c r="I25" s="101"/>
      <c r="J25" s="101"/>
      <c r="K25" s="101"/>
      <c r="L25" s="102"/>
      <c r="M25" s="54"/>
    </row>
    <row r="26" spans="1:14" s="73" customFormat="1" ht="48">
      <c r="A26" s="99"/>
      <c r="B26" s="100" t="s">
        <v>109</v>
      </c>
      <c r="C26" s="81"/>
      <c r="D26" s="42">
        <f>SUM(D27:D38)</f>
        <v>257831</v>
      </c>
      <c r="E26" s="42">
        <f>SUM(E27:E38)</f>
        <v>0</v>
      </c>
      <c r="F26" s="42">
        <f>SUM(F27:F38)</f>
        <v>4886</v>
      </c>
      <c r="G26" s="42">
        <f>SUM(G27:G38)</f>
        <v>262717</v>
      </c>
      <c r="I26" s="101"/>
      <c r="J26" s="101"/>
      <c r="K26" s="101"/>
      <c r="L26" s="102"/>
      <c r="M26" s="54"/>
      <c r="N26" s="74"/>
    </row>
    <row r="27" spans="1:14" s="73" customFormat="1" ht="24">
      <c r="A27" s="99"/>
      <c r="B27" s="100"/>
      <c r="C27" s="187" t="s">
        <v>252</v>
      </c>
      <c r="D27" s="42">
        <v>4510</v>
      </c>
      <c r="E27" s="150">
        <v>0</v>
      </c>
      <c r="F27" s="42">
        <v>0</v>
      </c>
      <c r="G27" s="59">
        <f t="shared" ref="G27:G33" si="2">SUM(D27:F27)</f>
        <v>4510</v>
      </c>
      <c r="I27" s="101"/>
      <c r="J27" s="101"/>
      <c r="K27" s="101"/>
      <c r="L27" s="102"/>
      <c r="M27" s="54"/>
      <c r="N27" s="74"/>
    </row>
    <row r="28" spans="1:14" s="73" customFormat="1">
      <c r="A28" s="99"/>
      <c r="B28" s="100"/>
      <c r="C28" s="187" t="s">
        <v>253</v>
      </c>
      <c r="D28" s="42">
        <v>1123</v>
      </c>
      <c r="E28" s="150">
        <v>0</v>
      </c>
      <c r="F28" s="42">
        <v>0</v>
      </c>
      <c r="G28" s="59">
        <f t="shared" si="2"/>
        <v>1123</v>
      </c>
      <c r="I28" s="101"/>
      <c r="J28" s="101"/>
      <c r="K28" s="101"/>
      <c r="L28" s="102"/>
      <c r="M28" s="54"/>
      <c r="N28" s="74"/>
    </row>
    <row r="29" spans="1:14" s="73" customFormat="1" ht="24">
      <c r="A29" s="99"/>
      <c r="B29" s="100"/>
      <c r="C29" s="187" t="s">
        <v>263</v>
      </c>
      <c r="D29" s="42">
        <v>19703</v>
      </c>
      <c r="E29" s="150">
        <v>0</v>
      </c>
      <c r="F29" s="42">
        <v>0</v>
      </c>
      <c r="G29" s="59">
        <f t="shared" si="2"/>
        <v>19703</v>
      </c>
      <c r="I29" s="101"/>
      <c r="J29" s="101"/>
      <c r="K29" s="101"/>
      <c r="L29" s="102"/>
      <c r="M29" s="54"/>
      <c r="N29" s="74"/>
    </row>
    <row r="30" spans="1:14" s="73" customFormat="1" ht="36">
      <c r="A30" s="99"/>
      <c r="B30" s="100"/>
      <c r="C30" s="187" t="s">
        <v>376</v>
      </c>
      <c r="D30" s="42">
        <v>12100</v>
      </c>
      <c r="E30" s="150">
        <v>0</v>
      </c>
      <c r="F30" s="42">
        <v>0</v>
      </c>
      <c r="G30" s="59">
        <f t="shared" si="2"/>
        <v>12100</v>
      </c>
      <c r="I30" s="101"/>
      <c r="J30" s="101"/>
      <c r="K30" s="101"/>
      <c r="L30" s="102"/>
      <c r="M30" s="54"/>
      <c r="N30" s="74"/>
    </row>
    <row r="31" spans="1:14" s="73" customFormat="1" ht="24">
      <c r="A31" s="99"/>
      <c r="B31" s="100"/>
      <c r="C31" s="187" t="s">
        <v>264</v>
      </c>
      <c r="D31" s="42">
        <v>5449</v>
      </c>
      <c r="E31" s="150">
        <v>0</v>
      </c>
      <c r="F31" s="42">
        <v>0</v>
      </c>
      <c r="G31" s="59">
        <f t="shared" si="2"/>
        <v>5449</v>
      </c>
      <c r="I31" s="101"/>
      <c r="J31" s="101"/>
      <c r="K31" s="101"/>
      <c r="L31" s="102"/>
      <c r="M31" s="54"/>
      <c r="N31" s="74"/>
    </row>
    <row r="32" spans="1:14" s="73" customFormat="1" ht="24">
      <c r="A32" s="99"/>
      <c r="B32" s="100"/>
      <c r="C32" s="187" t="s">
        <v>377</v>
      </c>
      <c r="D32" s="42">
        <v>11198</v>
      </c>
      <c r="E32" s="150">
        <v>0</v>
      </c>
      <c r="F32" s="42">
        <v>0</v>
      </c>
      <c r="G32" s="59">
        <f t="shared" si="2"/>
        <v>11198</v>
      </c>
      <c r="I32" s="101"/>
      <c r="J32" s="101"/>
      <c r="K32" s="101"/>
      <c r="L32" s="102"/>
      <c r="M32" s="54"/>
      <c r="N32" s="74"/>
    </row>
    <row r="33" spans="1:14" s="73" customFormat="1" ht="24">
      <c r="A33" s="99"/>
      <c r="B33" s="100"/>
      <c r="C33" s="187" t="s">
        <v>378</v>
      </c>
      <c r="D33" s="42">
        <v>0</v>
      </c>
      <c r="E33" s="150">
        <v>0</v>
      </c>
      <c r="F33" s="42">
        <v>4886</v>
      </c>
      <c r="G33" s="59">
        <f t="shared" si="2"/>
        <v>4886</v>
      </c>
      <c r="I33" s="137"/>
      <c r="J33" s="137"/>
      <c r="K33" s="137"/>
      <c r="L33" s="138"/>
      <c r="M33" s="54"/>
      <c r="N33" s="74"/>
    </row>
    <row r="34" spans="1:14" s="73" customFormat="1" ht="24">
      <c r="A34" s="99"/>
      <c r="B34" s="100"/>
      <c r="C34" s="187" t="s">
        <v>265</v>
      </c>
      <c r="D34" s="42">
        <v>913</v>
      </c>
      <c r="E34" s="150">
        <v>0</v>
      </c>
      <c r="F34" s="42">
        <v>0</v>
      </c>
      <c r="G34" s="59">
        <f>SUM(D34:F34)</f>
        <v>913</v>
      </c>
      <c r="I34" s="101"/>
      <c r="J34" s="101"/>
      <c r="K34" s="101"/>
      <c r="L34" s="102"/>
      <c r="M34" s="54"/>
      <c r="N34" s="74"/>
    </row>
    <row r="35" spans="1:14" s="73" customFormat="1" ht="24">
      <c r="A35" s="99"/>
      <c r="B35" s="100"/>
      <c r="C35" s="187" t="s">
        <v>266</v>
      </c>
      <c r="D35" s="42">
        <v>4219</v>
      </c>
      <c r="E35" s="150">
        <v>0</v>
      </c>
      <c r="F35" s="42">
        <v>0</v>
      </c>
      <c r="G35" s="59">
        <f>SUM(D35:F35)</f>
        <v>4219</v>
      </c>
      <c r="I35" s="101"/>
      <c r="J35" s="101"/>
      <c r="K35" s="101"/>
      <c r="L35" s="102"/>
      <c r="M35" s="54"/>
      <c r="N35" s="74"/>
    </row>
    <row r="36" spans="1:14" s="73" customFormat="1" ht="24">
      <c r="A36" s="99"/>
      <c r="B36" s="100"/>
      <c r="C36" s="187" t="s">
        <v>267</v>
      </c>
      <c r="D36" s="42">
        <v>1736</v>
      </c>
      <c r="E36" s="150">
        <v>0</v>
      </c>
      <c r="F36" s="42">
        <v>0</v>
      </c>
      <c r="G36" s="59">
        <f>SUM(D36:F36)</f>
        <v>1736</v>
      </c>
      <c r="I36" s="101"/>
      <c r="J36" s="101"/>
      <c r="K36" s="101"/>
      <c r="L36" s="102"/>
      <c r="M36" s="54"/>
      <c r="N36" s="74"/>
    </row>
    <row r="37" spans="1:14" s="73" customFormat="1" ht="36">
      <c r="A37" s="99"/>
      <c r="B37" s="100"/>
      <c r="C37" s="187" t="s">
        <v>268</v>
      </c>
      <c r="D37" s="42">
        <v>11919</v>
      </c>
      <c r="E37" s="150">
        <v>0</v>
      </c>
      <c r="F37" s="42">
        <v>0</v>
      </c>
      <c r="G37" s="59">
        <f t="shared" ref="G37:G38" si="3">SUM(D37:F37)</f>
        <v>11919</v>
      </c>
      <c r="I37" s="101"/>
      <c r="J37" s="101"/>
      <c r="K37" s="101"/>
      <c r="L37" s="102"/>
      <c r="M37" s="54"/>
      <c r="N37" s="74"/>
    </row>
    <row r="38" spans="1:14" s="73" customFormat="1" ht="36">
      <c r="A38" s="99"/>
      <c r="B38" s="100"/>
      <c r="C38" s="187" t="s">
        <v>269</v>
      </c>
      <c r="D38" s="42">
        <v>184961</v>
      </c>
      <c r="E38" s="150">
        <v>0</v>
      </c>
      <c r="F38" s="42">
        <v>0</v>
      </c>
      <c r="G38" s="59">
        <f t="shared" si="3"/>
        <v>184961</v>
      </c>
      <c r="I38" s="101"/>
      <c r="J38" s="101"/>
      <c r="K38" s="101"/>
      <c r="L38" s="102"/>
      <c r="M38" s="54"/>
      <c r="N38" s="74"/>
    </row>
    <row r="39" spans="1:14" s="73" customFormat="1" ht="60">
      <c r="A39" s="99"/>
      <c r="B39" s="100" t="s">
        <v>163</v>
      </c>
      <c r="C39" s="81"/>
      <c r="D39" s="42">
        <f>D40+D41</f>
        <v>0</v>
      </c>
      <c r="E39" s="42">
        <f t="shared" ref="E39:G39" si="4">E40+E41</f>
        <v>1007959</v>
      </c>
      <c r="F39" s="42">
        <f t="shared" si="4"/>
        <v>0</v>
      </c>
      <c r="G39" s="42">
        <f t="shared" si="4"/>
        <v>1007959</v>
      </c>
      <c r="I39" s="101"/>
      <c r="J39" s="101"/>
      <c r="K39" s="101"/>
      <c r="L39" s="102"/>
      <c r="M39" s="54"/>
      <c r="N39" s="74"/>
    </row>
    <row r="40" spans="1:14" s="73" customFormat="1" ht="24">
      <c r="A40" s="99"/>
      <c r="B40" s="100"/>
      <c r="C40" s="187" t="s">
        <v>195</v>
      </c>
      <c r="D40" s="42">
        <v>0</v>
      </c>
      <c r="E40" s="32">
        <v>163615</v>
      </c>
      <c r="F40" s="42">
        <v>0</v>
      </c>
      <c r="G40" s="59">
        <f>D40+E40+F40</f>
        <v>163615</v>
      </c>
      <c r="I40" s="101"/>
      <c r="J40" s="101"/>
      <c r="K40" s="101"/>
      <c r="L40" s="102"/>
      <c r="M40" s="54"/>
      <c r="N40" s="74"/>
    </row>
    <row r="41" spans="1:14" s="73" customFormat="1" ht="24">
      <c r="A41" s="99"/>
      <c r="B41" s="100"/>
      <c r="C41" s="187" t="s">
        <v>196</v>
      </c>
      <c r="D41" s="42">
        <v>0</v>
      </c>
      <c r="E41" s="32">
        <v>844344</v>
      </c>
      <c r="F41" s="42">
        <v>0</v>
      </c>
      <c r="G41" s="59">
        <f>D41+E41+F41</f>
        <v>844344</v>
      </c>
      <c r="I41" s="101"/>
      <c r="J41" s="101"/>
      <c r="K41" s="101"/>
      <c r="L41" s="102"/>
      <c r="M41" s="54"/>
      <c r="N41" s="74"/>
    </row>
    <row r="42" spans="1:14" s="73" customFormat="1" ht="24">
      <c r="A42" s="108"/>
      <c r="B42" s="108"/>
      <c r="C42" s="89" t="s">
        <v>15</v>
      </c>
      <c r="D42" s="44">
        <f t="shared" ref="D42:G43" si="5">D43</f>
        <v>30976</v>
      </c>
      <c r="E42" s="44">
        <f t="shared" si="5"/>
        <v>0</v>
      </c>
      <c r="F42" s="44">
        <f t="shared" si="5"/>
        <v>0</v>
      </c>
      <c r="G42" s="44">
        <f t="shared" si="5"/>
        <v>30976</v>
      </c>
      <c r="I42" s="101"/>
      <c r="J42" s="101"/>
      <c r="K42" s="101"/>
      <c r="L42" s="102"/>
      <c r="M42" s="54"/>
      <c r="N42" s="54"/>
    </row>
    <row r="43" spans="1:14" s="74" customFormat="1" ht="24">
      <c r="A43" s="109"/>
      <c r="B43" s="109"/>
      <c r="C43" s="172" t="s">
        <v>18</v>
      </c>
      <c r="D43" s="113">
        <f t="shared" si="5"/>
        <v>30976</v>
      </c>
      <c r="E43" s="113">
        <f t="shared" si="5"/>
        <v>0</v>
      </c>
      <c r="F43" s="113">
        <f t="shared" si="5"/>
        <v>0</v>
      </c>
      <c r="G43" s="113">
        <f t="shared" si="5"/>
        <v>30976</v>
      </c>
      <c r="I43" s="101"/>
      <c r="J43" s="101"/>
      <c r="K43" s="101"/>
      <c r="L43" s="102"/>
      <c r="M43" s="54"/>
      <c r="N43" s="54"/>
    </row>
    <row r="44" spans="1:14" s="74" customFormat="1" ht="36">
      <c r="A44" s="99" t="s">
        <v>20</v>
      </c>
      <c r="B44" s="105" t="s">
        <v>79</v>
      </c>
      <c r="C44" s="151"/>
      <c r="D44" s="32">
        <f>D45+D46</f>
        <v>30976</v>
      </c>
      <c r="E44" s="32">
        <f t="shared" ref="E44:G44" si="6">E45+E46</f>
        <v>0</v>
      </c>
      <c r="F44" s="32">
        <f t="shared" si="6"/>
        <v>0</v>
      </c>
      <c r="G44" s="32">
        <f t="shared" si="6"/>
        <v>30976</v>
      </c>
    </row>
    <row r="45" spans="1:14" s="74" customFormat="1">
      <c r="A45" s="29"/>
      <c r="B45" s="132"/>
      <c r="C45" s="199" t="s">
        <v>385</v>
      </c>
      <c r="D45" s="32">
        <v>17976</v>
      </c>
      <c r="E45" s="32">
        <v>0</v>
      </c>
      <c r="F45" s="32">
        <v>0</v>
      </c>
      <c r="G45" s="32">
        <f t="shared" ref="G45:G46" si="7">D45+E45+F45</f>
        <v>17976</v>
      </c>
    </row>
    <row r="46" spans="1:14" s="54" customFormat="1" ht="24">
      <c r="A46" s="34"/>
      <c r="B46" s="34"/>
      <c r="C46" s="199" t="s">
        <v>386</v>
      </c>
      <c r="D46" s="32">
        <v>13000</v>
      </c>
      <c r="E46" s="34">
        <v>0</v>
      </c>
      <c r="F46" s="34">
        <v>0</v>
      </c>
      <c r="G46" s="32">
        <f t="shared" si="7"/>
        <v>13000</v>
      </c>
    </row>
    <row r="47" spans="1:14" s="54" customFormat="1">
      <c r="C47" s="178"/>
      <c r="D47" s="178"/>
      <c r="E47" s="178"/>
      <c r="F47" s="178"/>
      <c r="G47" s="179"/>
    </row>
    <row r="48" spans="1:14" s="54" customFormat="1">
      <c r="G48" s="55"/>
    </row>
    <row r="49" spans="7:7" s="54" customFormat="1">
      <c r="G49" s="55"/>
    </row>
    <row r="50" spans="7:7" s="54" customFormat="1">
      <c r="G50" s="55"/>
    </row>
    <row r="51" spans="7:7" s="54" customFormat="1">
      <c r="G51" s="55"/>
    </row>
    <row r="52" spans="7:7" s="54" customFormat="1">
      <c r="G52" s="55"/>
    </row>
    <row r="53" spans="7:7" s="54" customFormat="1">
      <c r="G53" s="55"/>
    </row>
    <row r="54" spans="7:7" s="54" customFormat="1">
      <c r="G54" s="55"/>
    </row>
    <row r="55" spans="7:7" s="54" customFormat="1">
      <c r="G55" s="55"/>
    </row>
    <row r="56" spans="7:7" s="54" customFormat="1">
      <c r="G56" s="55"/>
    </row>
    <row r="66" spans="7:7">
      <c r="G66" s="7"/>
    </row>
    <row r="67" spans="7:7">
      <c r="G67" s="7"/>
    </row>
    <row r="68" spans="7:7">
      <c r="G68" s="7"/>
    </row>
    <row r="167" spans="7:7">
      <c r="G167" s="7"/>
    </row>
    <row r="179" spans="7:7">
      <c r="G179" s="7"/>
    </row>
  </sheetData>
  <customSheetViews>
    <customSheetView guid="{B9368714-C8BF-401C-BC11-EEA355605C95}" scale="90" showPageBreaks="1" topLeftCell="A28">
      <selection activeCell="K24" sqref="K24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B28">
      <selection activeCell="A43" sqref="A43:XFD43"/>
      <pageMargins left="0.31496062992125984" right="0.19685039370078741" top="0.47244094488188981" bottom="0.59055118110236227" header="0.27559055118110237" footer="0.31496062992125984"/>
      <pageSetup paperSize="9" firstPageNumber="989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B10:C10"/>
    <mergeCell ref="A1:G1"/>
    <mergeCell ref="D3:F3"/>
    <mergeCell ref="A6:C6"/>
    <mergeCell ref="A7:C7"/>
    <mergeCell ref="G3:G4"/>
  </mergeCells>
  <phoneticPr fontId="3" type="noConversion"/>
  <pageMargins left="0.31496062992125984" right="0.19685039370078741" top="0.47244094488188981" bottom="0.59055118110236227" header="0.27559055118110237" footer="0.31496062992125984"/>
  <pageSetup paperSize="9" firstPageNumber="985" orientation="landscape" useFirstPageNumber="1" r:id="rId3"/>
  <headerFooter scaleWithDoc="0">
    <oddHeader>&amp;C&amp;P</oddHeader>
    <oddFooter>&amp;LFMPask_N_090519_bud2019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view="pageLayout" zoomScaleNormal="100" workbookViewId="0">
      <selection activeCell="B29" sqref="B28:B29"/>
    </sheetView>
  </sheetViews>
  <sheetFormatPr defaultRowHeight="12.75"/>
  <cols>
    <col min="1" max="1" width="20" customWidth="1"/>
    <col min="2" max="2" width="20.7109375" customWidth="1"/>
    <col min="3" max="3" width="46.5703125" customWidth="1"/>
    <col min="4" max="4" width="12.7109375" customWidth="1"/>
    <col min="5" max="6" width="12.5703125" customWidth="1"/>
    <col min="7" max="7" width="14.28515625" customWidth="1"/>
  </cols>
  <sheetData>
    <row r="1" spans="1:7" ht="12.75" customHeight="1">
      <c r="A1" s="18"/>
      <c r="B1" s="18"/>
      <c r="C1" s="18"/>
      <c r="D1" s="494" t="s">
        <v>6</v>
      </c>
      <c r="E1" s="494"/>
      <c r="F1" s="495"/>
      <c r="G1" s="498" t="s">
        <v>275</v>
      </c>
    </row>
    <row r="2" spans="1:7" ht="67.5">
      <c r="A2" s="19" t="s">
        <v>1</v>
      </c>
      <c r="B2" s="19" t="s">
        <v>2</v>
      </c>
      <c r="C2" s="19" t="s">
        <v>3</v>
      </c>
      <c r="D2" s="20" t="s">
        <v>70</v>
      </c>
      <c r="E2" s="226" t="s">
        <v>69</v>
      </c>
      <c r="F2" s="226" t="s">
        <v>364</v>
      </c>
      <c r="G2" s="499"/>
    </row>
    <row r="3" spans="1:7">
      <c r="A3" s="7"/>
      <c r="B3" s="7"/>
      <c r="C3" s="7"/>
      <c r="D3" s="7"/>
      <c r="E3" s="7"/>
      <c r="F3" s="7"/>
      <c r="G3" s="11"/>
    </row>
    <row r="4" spans="1:7" ht="15">
      <c r="A4" s="500" t="s">
        <v>254</v>
      </c>
      <c r="B4" s="500"/>
      <c r="C4" s="500"/>
      <c r="D4" s="57">
        <f>SUM(D5)</f>
        <v>0</v>
      </c>
      <c r="E4" s="57">
        <f>SUM(E5)</f>
        <v>60000</v>
      </c>
      <c r="F4" s="57">
        <f>SUM(F5)</f>
        <v>0</v>
      </c>
      <c r="G4" s="57">
        <f>SUM(G5)</f>
        <v>60000</v>
      </c>
    </row>
    <row r="5" spans="1:7" ht="14.25">
      <c r="A5" s="502" t="s">
        <v>9</v>
      </c>
      <c r="B5" s="502"/>
      <c r="C5" s="502"/>
      <c r="D5" s="46">
        <f>SUM(D7)</f>
        <v>0</v>
      </c>
      <c r="E5" s="46">
        <f>SUM(E7)</f>
        <v>60000</v>
      </c>
      <c r="F5" s="46">
        <f>SUM(F7)</f>
        <v>0</v>
      </c>
      <c r="G5" s="46">
        <f>SUM(G7)</f>
        <v>60000</v>
      </c>
    </row>
    <row r="6" spans="1:7" s="54" customFormat="1" ht="12">
      <c r="A6" s="69"/>
      <c r="B6" s="69"/>
      <c r="C6" s="9"/>
      <c r="D6" s="10"/>
      <c r="E6" s="10"/>
      <c r="F6" s="10"/>
      <c r="G6" s="74"/>
    </row>
    <row r="7" spans="1:7" s="54" customFormat="1" ht="12">
      <c r="A7" s="69"/>
      <c r="B7" s="491" t="s">
        <v>10</v>
      </c>
      <c r="C7" s="491"/>
      <c r="D7" s="84">
        <f>D8</f>
        <v>0</v>
      </c>
      <c r="E7" s="84">
        <f t="shared" ref="E7:G8" si="0">E8</f>
        <v>60000</v>
      </c>
      <c r="F7" s="84">
        <f t="shared" si="0"/>
        <v>0</v>
      </c>
      <c r="G7" s="84">
        <f t="shared" si="0"/>
        <v>60000</v>
      </c>
    </row>
    <row r="8" spans="1:7" s="54" customFormat="1" ht="22.5" customHeight="1">
      <c r="A8" s="112"/>
      <c r="B8" s="112"/>
      <c r="C8" s="200" t="s">
        <v>255</v>
      </c>
      <c r="D8" s="38">
        <f>D9</f>
        <v>0</v>
      </c>
      <c r="E8" s="38">
        <f t="shared" si="0"/>
        <v>60000</v>
      </c>
      <c r="F8" s="38">
        <f t="shared" si="0"/>
        <v>0</v>
      </c>
      <c r="G8" s="38">
        <f t="shared" si="0"/>
        <v>60000</v>
      </c>
    </row>
    <row r="9" spans="1:7" s="54" customFormat="1" ht="36">
      <c r="A9" s="99" t="s">
        <v>32</v>
      </c>
      <c r="B9" s="109" t="s">
        <v>107</v>
      </c>
      <c r="C9" s="145"/>
      <c r="D9" s="49">
        <v>0</v>
      </c>
      <c r="E9" s="49">
        <v>60000</v>
      </c>
      <c r="F9" s="49">
        <v>0</v>
      </c>
      <c r="G9" s="49">
        <f>D9+E9+F9</f>
        <v>60000</v>
      </c>
    </row>
  </sheetData>
  <customSheetViews>
    <customSheetView guid="{B9368714-C8BF-401C-BC11-EEA355605C95}" showPageBreaks="1">
      <selection activeCell="L27" sqref="L27"/>
      <pageMargins left="0.31496062992125984" right="0.19685039370078741" top="0.47244094488188981" bottom="0.59055118110236227" header="0.27559055118110237" footer="0.31496062992125984"/>
      <pageSetup paperSize="9" firstPageNumber="956" fitToHeight="0" orientation="landscape" useFirstPageNumber="1" verticalDpi="4294967292" r:id="rId1"/>
      <headerFooter scaleWithDoc="0">
        <oddHeader>&amp;C&amp;P</oddHeader>
        <oddFooter>&amp;L&amp;F</oddFooter>
      </headerFooter>
    </customSheetView>
    <customSheetView guid="{1D2D6206-2023-48B6-AD75-32059BE8924C}">
      <selection activeCell="K15" sqref="K15"/>
      <pageMargins left="0.31496062992125984" right="0.19685039370078741" top="0.47244094488188981" bottom="0.59055118110236227" header="0.27559055118110237" footer="0.31496062992125984"/>
      <pageSetup paperSize="9" firstPageNumber="993" fitToHeight="0" orientation="landscape" useFirstPageNumber="1" verticalDpi="4294967292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5">
    <mergeCell ref="D1:F1"/>
    <mergeCell ref="G1:G2"/>
    <mergeCell ref="A4:C4"/>
    <mergeCell ref="A5:C5"/>
    <mergeCell ref="B7:C7"/>
  </mergeCells>
  <pageMargins left="0.31496062992125984" right="0.19685039370078741" top="0.47244094488188981" bottom="0.59055118110236227" header="0.27559055118110237" footer="0.31496062992125984"/>
  <pageSetup paperSize="9" firstPageNumber="988" fitToHeight="0" orientation="landscape" useFirstPageNumber="1" verticalDpi="4294967292" r:id="rId3"/>
  <headerFooter scaleWithDoc="0">
    <oddHeader>&amp;C&amp;P</oddHeader>
    <oddFooter>&amp;LFMPask_N_090519_bud2019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view="pageLayout" zoomScaleNormal="100" workbookViewId="0">
      <selection activeCell="A27" sqref="A27"/>
    </sheetView>
  </sheetViews>
  <sheetFormatPr defaultRowHeight="12.75"/>
  <cols>
    <col min="1" max="1" width="20" customWidth="1"/>
    <col min="2" max="2" width="20.7109375" customWidth="1"/>
    <col min="3" max="3" width="46.5703125" customWidth="1"/>
    <col min="4" max="4" width="12.7109375" customWidth="1"/>
    <col min="5" max="6" width="12.5703125" customWidth="1"/>
    <col min="7" max="7" width="14.28515625" customWidth="1"/>
  </cols>
  <sheetData>
    <row r="1" spans="1:7" ht="12.75" customHeight="1">
      <c r="A1" s="18"/>
      <c r="B1" s="18"/>
      <c r="C1" s="18"/>
      <c r="D1" s="494" t="s">
        <v>6</v>
      </c>
      <c r="E1" s="494"/>
      <c r="F1" s="495"/>
      <c r="G1" s="498" t="s">
        <v>275</v>
      </c>
    </row>
    <row r="2" spans="1:7" ht="67.5">
      <c r="A2" s="19" t="s">
        <v>1</v>
      </c>
      <c r="B2" s="19" t="s">
        <v>2</v>
      </c>
      <c r="C2" s="19" t="s">
        <v>3</v>
      </c>
      <c r="D2" s="20" t="s">
        <v>70</v>
      </c>
      <c r="E2" s="226" t="s">
        <v>69</v>
      </c>
      <c r="F2" s="226" t="s">
        <v>364</v>
      </c>
      <c r="G2" s="499"/>
    </row>
    <row r="3" spans="1:7">
      <c r="A3" s="7"/>
      <c r="B3" s="7"/>
      <c r="C3" s="7"/>
      <c r="D3" s="7"/>
      <c r="E3" s="7"/>
      <c r="F3" s="7"/>
      <c r="G3" s="11"/>
    </row>
    <row r="4" spans="1:7" ht="15">
      <c r="A4" s="500" t="s">
        <v>197</v>
      </c>
      <c r="B4" s="500"/>
      <c r="C4" s="500"/>
      <c r="D4" s="57">
        <f>SUM(D5)</f>
        <v>5551</v>
      </c>
      <c r="E4" s="57">
        <f>SUM(E5)</f>
        <v>0</v>
      </c>
      <c r="F4" s="57">
        <f>SUM(F5)</f>
        <v>0</v>
      </c>
      <c r="G4" s="57">
        <f>SUM(G5)</f>
        <v>5551</v>
      </c>
    </row>
    <row r="5" spans="1:7" ht="14.25">
      <c r="A5" s="502" t="s">
        <v>9</v>
      </c>
      <c r="B5" s="502"/>
      <c r="C5" s="502"/>
      <c r="D5" s="46">
        <f>SUM(D7)</f>
        <v>5551</v>
      </c>
      <c r="E5" s="46">
        <f>SUM(E7)</f>
        <v>0</v>
      </c>
      <c r="F5" s="46">
        <f>SUM(F7)</f>
        <v>0</v>
      </c>
      <c r="G5" s="46">
        <f>SUM(G7)</f>
        <v>5551</v>
      </c>
    </row>
    <row r="6" spans="1:7" s="54" customFormat="1" ht="12">
      <c r="A6" s="69"/>
      <c r="B6" s="69"/>
      <c r="C6" s="9"/>
      <c r="D6" s="10"/>
      <c r="E6" s="10"/>
      <c r="F6" s="10"/>
      <c r="G6" s="74"/>
    </row>
    <row r="7" spans="1:7" s="54" customFormat="1" ht="12">
      <c r="A7" s="69"/>
      <c r="B7" s="491" t="s">
        <v>10</v>
      </c>
      <c r="C7" s="491"/>
      <c r="D7" s="84">
        <f>D8</f>
        <v>5551</v>
      </c>
      <c r="E7" s="84">
        <f t="shared" ref="E7:G8" si="0">E8</f>
        <v>0</v>
      </c>
      <c r="F7" s="84">
        <f t="shared" si="0"/>
        <v>0</v>
      </c>
      <c r="G7" s="84">
        <f t="shared" si="0"/>
        <v>5551</v>
      </c>
    </row>
    <row r="8" spans="1:7" s="54" customFormat="1" ht="18.75" customHeight="1">
      <c r="A8" s="112"/>
      <c r="B8" s="112"/>
      <c r="C8" s="89" t="s">
        <v>14</v>
      </c>
      <c r="D8" s="38">
        <f>D9</f>
        <v>5551</v>
      </c>
      <c r="E8" s="38">
        <f t="shared" si="0"/>
        <v>0</v>
      </c>
      <c r="F8" s="38">
        <f t="shared" si="0"/>
        <v>0</v>
      </c>
      <c r="G8" s="38">
        <f t="shared" si="0"/>
        <v>5551</v>
      </c>
    </row>
    <row r="9" spans="1:7" s="54" customFormat="1" ht="72">
      <c r="A9" s="99" t="s">
        <v>26</v>
      </c>
      <c r="B9" s="109" t="s">
        <v>67</v>
      </c>
      <c r="C9" s="189" t="s">
        <v>96</v>
      </c>
      <c r="D9" s="49">
        <v>5551</v>
      </c>
      <c r="E9" s="49">
        <v>0</v>
      </c>
      <c r="F9" s="49">
        <v>0</v>
      </c>
      <c r="G9" s="49">
        <f>D9+E9+F9</f>
        <v>5551</v>
      </c>
    </row>
  </sheetData>
  <customSheetViews>
    <customSheetView guid="{B9368714-C8BF-401C-BC11-EEA355605C95}" showPageBreaks="1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fitToHeight="0" orientation="landscape" useFirstPageNumber="1" verticalDpi="4294967292" r:id="rId1"/>
      <headerFooter scaleWithDoc="0">
        <oddHeader>&amp;C&amp;P</oddHeader>
        <oddFooter>&amp;L&amp;F</oddFooter>
      </headerFooter>
    </customSheetView>
    <customSheetView guid="{1D2D6206-2023-48B6-AD75-32059BE8924C}">
      <selection activeCell="K15" sqref="K15"/>
      <pageMargins left="0.31496062992125984" right="0.19685039370078741" top="0.47244094488188981" bottom="0.59055118110236227" header="0.27559055118110237" footer="0.31496062992125984"/>
      <pageSetup paperSize="9" firstPageNumber="992" fitToHeight="0" orientation="landscape" useFirstPageNumber="1" verticalDpi="4294967292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5">
    <mergeCell ref="D1:F1"/>
    <mergeCell ref="G1:G2"/>
    <mergeCell ref="A4:C4"/>
    <mergeCell ref="A5:C5"/>
    <mergeCell ref="B7:C7"/>
  </mergeCells>
  <pageMargins left="0.31496062992125984" right="0.19685039370078741" top="0.47244094488188981" bottom="0.59055118110236227" header="0.27559055118110237" footer="0.31496062992125984"/>
  <pageSetup paperSize="9" firstPageNumber="989" fitToHeight="0" orientation="landscape" useFirstPageNumber="1" verticalDpi="4294967292" r:id="rId3"/>
  <headerFooter scaleWithDoc="0">
    <oddHeader>&amp;C&amp;P</oddHeader>
    <oddFooter>&amp;LFMPask_N_090519_bud2019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D56"/>
  <sheetViews>
    <sheetView view="pageLayout" zoomScaleNormal="90" workbookViewId="0">
      <selection activeCell="C25" sqref="C25"/>
    </sheetView>
  </sheetViews>
  <sheetFormatPr defaultColWidth="13.42578125" defaultRowHeight="12"/>
  <cols>
    <col min="1" max="1" width="20" style="54" customWidth="1"/>
    <col min="2" max="2" width="22.5703125" style="54" customWidth="1"/>
    <col min="3" max="3" width="46.5703125" style="53" customWidth="1"/>
    <col min="4" max="4" width="12.7109375" style="54" customWidth="1"/>
    <col min="5" max="5" width="12.5703125" style="54" customWidth="1"/>
    <col min="6" max="6" width="12.85546875" style="54" customWidth="1"/>
    <col min="7" max="7" width="14.28515625" style="55" customWidth="1"/>
    <col min="8" max="9" width="13.42578125" style="54"/>
    <col min="10" max="10" width="31.5703125" style="54" customWidth="1"/>
    <col min="11" max="16384" width="13.42578125" style="54"/>
  </cols>
  <sheetData>
    <row r="1" spans="1:13" ht="10.5" customHeight="1">
      <c r="A1" s="493"/>
      <c r="B1" s="493"/>
      <c r="C1" s="493"/>
      <c r="D1" s="493"/>
      <c r="E1" s="493"/>
      <c r="F1" s="493"/>
      <c r="G1" s="493"/>
    </row>
    <row r="2" spans="1:13">
      <c r="A2" s="69"/>
      <c r="B2" s="69"/>
      <c r="C2" s="69"/>
      <c r="D2" s="96"/>
      <c r="E2" s="96"/>
      <c r="F2" s="96"/>
      <c r="G2" s="8"/>
    </row>
    <row r="3" spans="1:13" ht="13.5" customHeight="1">
      <c r="A3" s="70"/>
      <c r="B3" s="70"/>
      <c r="C3" s="70"/>
      <c r="D3" s="517" t="s">
        <v>6</v>
      </c>
      <c r="E3" s="517"/>
      <c r="F3" s="518"/>
      <c r="G3" s="498" t="s">
        <v>275</v>
      </c>
    </row>
    <row r="4" spans="1:13" ht="72" customHeight="1">
      <c r="A4" s="71" t="s">
        <v>1</v>
      </c>
      <c r="B4" s="71" t="s">
        <v>2</v>
      </c>
      <c r="C4" s="71" t="s">
        <v>3</v>
      </c>
      <c r="D4" s="72" t="s">
        <v>70</v>
      </c>
      <c r="E4" s="226" t="s">
        <v>69</v>
      </c>
      <c r="F4" s="226" t="s">
        <v>364</v>
      </c>
      <c r="G4" s="499"/>
    </row>
    <row r="5" spans="1:13" ht="9" customHeight="1">
      <c r="A5" s="34"/>
      <c r="B5" s="34"/>
      <c r="C5" s="33"/>
      <c r="D5" s="34"/>
      <c r="E5" s="34"/>
      <c r="F5" s="34"/>
      <c r="G5" s="80"/>
    </row>
    <row r="6" spans="1:13" s="73" customFormat="1" ht="15" customHeight="1">
      <c r="A6" s="519" t="s">
        <v>63</v>
      </c>
      <c r="B6" s="519"/>
      <c r="C6" s="519"/>
      <c r="D6" s="61">
        <f>D7</f>
        <v>600255</v>
      </c>
      <c r="E6" s="61">
        <f t="shared" ref="E6:G6" si="0">E7</f>
        <v>17863431</v>
      </c>
      <c r="F6" s="61">
        <f t="shared" si="0"/>
        <v>150344</v>
      </c>
      <c r="G6" s="61">
        <f t="shared" si="0"/>
        <v>18614030</v>
      </c>
    </row>
    <row r="7" spans="1:13" s="74" customFormat="1" ht="15" customHeight="1">
      <c r="A7" s="520" t="s">
        <v>9</v>
      </c>
      <c r="B7" s="520"/>
      <c r="C7" s="520"/>
      <c r="D7" s="61">
        <f>D10</f>
        <v>600255</v>
      </c>
      <c r="E7" s="61">
        <f>E10</f>
        <v>17863431</v>
      </c>
      <c r="F7" s="61">
        <f>F10</f>
        <v>150344</v>
      </c>
      <c r="G7" s="61">
        <f>G10</f>
        <v>18614030</v>
      </c>
    </row>
    <row r="8" spans="1:13" s="74" customFormat="1" ht="12.75" customHeight="1">
      <c r="A8" s="69"/>
      <c r="B8" s="69"/>
      <c r="C8" s="47" t="s">
        <v>39</v>
      </c>
      <c r="D8" s="205">
        <f>D19</f>
        <v>113612</v>
      </c>
      <c r="E8" s="205">
        <f t="shared" ref="E8:G8" si="1">E19</f>
        <v>0</v>
      </c>
      <c r="F8" s="205">
        <f t="shared" si="1"/>
        <v>0</v>
      </c>
      <c r="G8" s="205">
        <f t="shared" si="1"/>
        <v>113612</v>
      </c>
    </row>
    <row r="9" spans="1:13" s="74" customFormat="1" ht="9.75" customHeight="1">
      <c r="A9" s="69"/>
      <c r="B9" s="69"/>
      <c r="C9" s="203"/>
      <c r="D9" s="17"/>
      <c r="E9" s="17"/>
      <c r="F9" s="17"/>
      <c r="G9" s="97"/>
    </row>
    <row r="10" spans="1:13" s="74" customFormat="1" ht="24.75" customHeight="1">
      <c r="A10" s="98"/>
      <c r="B10" s="515" t="s">
        <v>10</v>
      </c>
      <c r="C10" s="516"/>
      <c r="D10" s="84">
        <f>D21+D11+D14+D17</f>
        <v>600255</v>
      </c>
      <c r="E10" s="84">
        <f>E21+E11+E14+E17</f>
        <v>17863431</v>
      </c>
      <c r="F10" s="84">
        <f t="shared" ref="F10:G10" si="2">F21+F11+F14+F17</f>
        <v>150344</v>
      </c>
      <c r="G10" s="84">
        <f t="shared" si="2"/>
        <v>18614030</v>
      </c>
    </row>
    <row r="11" spans="1:13" s="74" customFormat="1" ht="26.25" customHeight="1">
      <c r="A11" s="9"/>
      <c r="B11" s="177"/>
      <c r="C11" s="176" t="s">
        <v>11</v>
      </c>
      <c r="D11" s="60">
        <f>D12+D13</f>
        <v>0</v>
      </c>
      <c r="E11" s="60">
        <f t="shared" ref="E11:G11" si="3">E12+E13</f>
        <v>7153094</v>
      </c>
      <c r="F11" s="60">
        <f t="shared" si="3"/>
        <v>0</v>
      </c>
      <c r="G11" s="60">
        <f t="shared" si="3"/>
        <v>7153094</v>
      </c>
    </row>
    <row r="12" spans="1:13" s="74" customFormat="1" ht="48">
      <c r="A12" s="99" t="s">
        <v>25</v>
      </c>
      <c r="B12" s="99" t="s">
        <v>360</v>
      </c>
      <c r="C12" s="133"/>
      <c r="D12" s="49">
        <v>0</v>
      </c>
      <c r="E12" s="148">
        <v>6829875</v>
      </c>
      <c r="F12" s="78">
        <v>0</v>
      </c>
      <c r="G12" s="59">
        <f>D12+E12+F12</f>
        <v>6829875</v>
      </c>
    </row>
    <row r="13" spans="1:13" s="74" customFormat="1" ht="48">
      <c r="A13" s="99"/>
      <c r="B13" s="99" t="s">
        <v>154</v>
      </c>
      <c r="C13" s="133"/>
      <c r="D13" s="49">
        <v>0</v>
      </c>
      <c r="E13" s="148">
        <v>323219</v>
      </c>
      <c r="F13" s="78">
        <v>0</v>
      </c>
      <c r="G13" s="59">
        <f>D13+E13+F13</f>
        <v>323219</v>
      </c>
    </row>
    <row r="14" spans="1:13" s="73" customFormat="1" ht="18.75" customHeight="1">
      <c r="A14" s="108"/>
      <c r="B14" s="108"/>
      <c r="C14" s="174" t="s">
        <v>12</v>
      </c>
      <c r="D14" s="38">
        <f>D15+D16</f>
        <v>0</v>
      </c>
      <c r="E14" s="38">
        <f t="shared" ref="E14:G14" si="4">E15+E16</f>
        <v>10253415</v>
      </c>
      <c r="F14" s="38">
        <f t="shared" si="4"/>
        <v>0</v>
      </c>
      <c r="G14" s="38">
        <f t="shared" si="4"/>
        <v>10253415</v>
      </c>
      <c r="I14" s="101"/>
      <c r="J14" s="90"/>
      <c r="K14" s="101"/>
      <c r="L14" s="102"/>
      <c r="M14" s="54"/>
    </row>
    <row r="15" spans="1:13" s="73" customFormat="1" ht="36">
      <c r="A15" s="99" t="s">
        <v>32</v>
      </c>
      <c r="B15" s="106" t="s">
        <v>258</v>
      </c>
      <c r="C15" s="147"/>
      <c r="D15" s="49">
        <v>0</v>
      </c>
      <c r="E15" s="148">
        <v>10202577</v>
      </c>
      <c r="F15" s="49">
        <v>0</v>
      </c>
      <c r="G15" s="59">
        <f>SUM(D15:F15)</f>
        <v>10202577</v>
      </c>
      <c r="I15" s="101"/>
      <c r="J15" s="101"/>
      <c r="K15" s="101"/>
      <c r="L15" s="102"/>
      <c r="M15" s="54"/>
    </row>
    <row r="16" spans="1:13" s="73" customFormat="1" ht="36">
      <c r="A16" s="99"/>
      <c r="B16" s="106" t="s">
        <v>157</v>
      </c>
      <c r="C16" s="147"/>
      <c r="D16" s="49">
        <v>0</v>
      </c>
      <c r="E16" s="148">
        <v>50838</v>
      </c>
      <c r="F16" s="49">
        <v>0</v>
      </c>
      <c r="G16" s="59">
        <f>SUM(D16:F16)</f>
        <v>50838</v>
      </c>
      <c r="I16" s="101"/>
      <c r="J16" s="101"/>
      <c r="K16" s="101"/>
      <c r="L16" s="102"/>
      <c r="M16" s="54"/>
    </row>
    <row r="17" spans="1:914" s="73" customFormat="1" ht="15" customHeight="1">
      <c r="A17" s="111"/>
      <c r="B17" s="111"/>
      <c r="C17" s="202" t="s">
        <v>149</v>
      </c>
      <c r="D17" s="38">
        <f>D18+D20</f>
        <v>251400</v>
      </c>
      <c r="E17" s="38">
        <f t="shared" ref="E17:G17" si="5">E18+E20</f>
        <v>213678</v>
      </c>
      <c r="F17" s="38">
        <f t="shared" si="5"/>
        <v>150344</v>
      </c>
      <c r="G17" s="38">
        <f t="shared" si="5"/>
        <v>615422</v>
      </c>
      <c r="I17" s="101"/>
      <c r="J17" s="101"/>
      <c r="K17" s="101"/>
      <c r="L17" s="102"/>
      <c r="M17" s="54"/>
    </row>
    <row r="18" spans="1:914" s="73" customFormat="1" ht="72">
      <c r="A18" s="99" t="s">
        <v>117</v>
      </c>
      <c r="B18" s="99" t="s">
        <v>256</v>
      </c>
      <c r="C18" s="201"/>
      <c r="D18" s="49">
        <v>142371</v>
      </c>
      <c r="E18" s="148">
        <v>213678</v>
      </c>
      <c r="F18" s="49">
        <v>0</v>
      </c>
      <c r="G18" s="59">
        <f t="shared" ref="G18:G20" si="6">SUM(D18:F18)</f>
        <v>356049</v>
      </c>
      <c r="I18" s="101"/>
      <c r="J18" s="101"/>
      <c r="K18" s="101"/>
      <c r="L18" s="102"/>
      <c r="M18" s="54"/>
    </row>
    <row r="19" spans="1:914" s="73" customFormat="1">
      <c r="A19" s="99"/>
      <c r="B19" s="99"/>
      <c r="C19" s="204" t="s">
        <v>39</v>
      </c>
      <c r="D19" s="249">
        <v>113612</v>
      </c>
      <c r="E19" s="148">
        <v>0</v>
      </c>
      <c r="F19" s="49">
        <v>0</v>
      </c>
      <c r="G19" s="59">
        <f t="shared" si="6"/>
        <v>113612</v>
      </c>
      <c r="I19" s="101"/>
      <c r="J19" s="101"/>
      <c r="K19" s="101"/>
      <c r="L19" s="102"/>
      <c r="M19" s="54"/>
    </row>
    <row r="20" spans="1:914" s="127" customFormat="1" ht="60">
      <c r="A20" s="99"/>
      <c r="B20" s="99" t="s">
        <v>257</v>
      </c>
      <c r="C20" s="204"/>
      <c r="D20" s="49">
        <v>109029</v>
      </c>
      <c r="E20" s="148">
        <v>0</v>
      </c>
      <c r="F20" s="49">
        <v>150344</v>
      </c>
      <c r="G20" s="59">
        <f t="shared" si="6"/>
        <v>259373</v>
      </c>
      <c r="H20" s="74"/>
      <c r="I20" s="209"/>
      <c r="J20" s="209"/>
      <c r="K20" s="209"/>
      <c r="L20" s="210"/>
      <c r="M20" s="178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  <c r="NO20" s="74"/>
      <c r="NP20" s="74"/>
      <c r="NQ20" s="74"/>
      <c r="NR20" s="74"/>
      <c r="NS20" s="74"/>
      <c r="NT20" s="74"/>
      <c r="NU20" s="74"/>
      <c r="NV20" s="74"/>
      <c r="NW20" s="74"/>
      <c r="NX20" s="74"/>
      <c r="NY20" s="74"/>
      <c r="NZ20" s="74"/>
      <c r="OA20" s="74"/>
      <c r="OB20" s="74"/>
      <c r="OC20" s="74"/>
      <c r="OD20" s="74"/>
      <c r="OE20" s="74"/>
      <c r="OF20" s="74"/>
      <c r="OG20" s="74"/>
      <c r="OH20" s="74"/>
      <c r="OI20" s="74"/>
      <c r="OJ20" s="74"/>
      <c r="OK20" s="74"/>
      <c r="OL20" s="74"/>
      <c r="OM20" s="74"/>
      <c r="ON20" s="74"/>
      <c r="OO20" s="74"/>
      <c r="OP20" s="74"/>
      <c r="OQ20" s="74"/>
      <c r="OR20" s="74"/>
      <c r="OS20" s="74"/>
      <c r="OT20" s="74"/>
      <c r="OU20" s="74"/>
      <c r="OV20" s="74"/>
      <c r="OW20" s="74"/>
      <c r="OX20" s="74"/>
      <c r="OY20" s="74"/>
      <c r="OZ20" s="74"/>
      <c r="PA20" s="74"/>
      <c r="PB20" s="74"/>
      <c r="PC20" s="74"/>
      <c r="PD20" s="74"/>
      <c r="PE20" s="74"/>
      <c r="PF20" s="74"/>
      <c r="PG20" s="74"/>
      <c r="PH20" s="74"/>
      <c r="PI20" s="74"/>
      <c r="PJ20" s="74"/>
      <c r="PK20" s="74"/>
      <c r="PL20" s="74"/>
      <c r="PM20" s="74"/>
      <c r="PN20" s="74"/>
      <c r="PO20" s="74"/>
      <c r="PP20" s="74"/>
      <c r="PQ20" s="74"/>
      <c r="PR20" s="74"/>
      <c r="PS20" s="74"/>
      <c r="PT20" s="74"/>
      <c r="PU20" s="74"/>
      <c r="PV20" s="74"/>
      <c r="PW20" s="74"/>
      <c r="PX20" s="74"/>
      <c r="PY20" s="74"/>
      <c r="PZ20" s="74"/>
      <c r="QA20" s="74"/>
      <c r="QB20" s="74"/>
      <c r="QC20" s="74"/>
      <c r="QD20" s="74"/>
      <c r="QE20" s="74"/>
      <c r="QF20" s="74"/>
      <c r="QG20" s="74"/>
      <c r="QH20" s="74"/>
      <c r="QI20" s="74"/>
      <c r="QJ20" s="74"/>
      <c r="QK20" s="74"/>
      <c r="QL20" s="74"/>
      <c r="QM20" s="74"/>
      <c r="QN20" s="74"/>
      <c r="QO20" s="74"/>
      <c r="QP20" s="74"/>
      <c r="QQ20" s="74"/>
      <c r="QR20" s="74"/>
      <c r="QS20" s="74"/>
      <c r="QT20" s="74"/>
      <c r="QU20" s="74"/>
      <c r="QV20" s="74"/>
      <c r="QW20" s="74"/>
      <c r="QX20" s="74"/>
      <c r="QY20" s="74"/>
      <c r="QZ20" s="74"/>
      <c r="RA20" s="74"/>
      <c r="RB20" s="74"/>
      <c r="RC20" s="74"/>
      <c r="RD20" s="74"/>
      <c r="RE20" s="74"/>
      <c r="RF20" s="74"/>
      <c r="RG20" s="74"/>
      <c r="RH20" s="74"/>
      <c r="RI20" s="74"/>
      <c r="RJ20" s="74"/>
      <c r="RK20" s="74"/>
      <c r="RL20" s="74"/>
      <c r="RM20" s="74"/>
      <c r="RN20" s="74"/>
      <c r="RO20" s="74"/>
      <c r="RP20" s="74"/>
      <c r="RQ20" s="74"/>
      <c r="RR20" s="74"/>
      <c r="RS20" s="74"/>
      <c r="RT20" s="74"/>
      <c r="RU20" s="74"/>
      <c r="RV20" s="74"/>
      <c r="RW20" s="74"/>
      <c r="RX20" s="74"/>
      <c r="RY20" s="74"/>
      <c r="RZ20" s="74"/>
      <c r="SA20" s="74"/>
      <c r="SB20" s="74"/>
      <c r="SC20" s="74"/>
      <c r="SD20" s="74"/>
      <c r="SE20" s="74"/>
      <c r="SF20" s="74"/>
      <c r="SG20" s="74"/>
      <c r="SH20" s="74"/>
      <c r="SI20" s="74"/>
      <c r="SJ20" s="74"/>
      <c r="SK20" s="74"/>
      <c r="SL20" s="74"/>
      <c r="SM20" s="74"/>
      <c r="SN20" s="74"/>
      <c r="SO20" s="74"/>
      <c r="SP20" s="74"/>
      <c r="SQ20" s="74"/>
      <c r="SR20" s="74"/>
      <c r="SS20" s="74"/>
      <c r="ST20" s="74"/>
      <c r="SU20" s="74"/>
      <c r="SV20" s="74"/>
      <c r="SW20" s="74"/>
      <c r="SX20" s="74"/>
      <c r="SY20" s="74"/>
      <c r="SZ20" s="74"/>
      <c r="TA20" s="74"/>
      <c r="TB20" s="74"/>
      <c r="TC20" s="74"/>
      <c r="TD20" s="74"/>
      <c r="TE20" s="74"/>
      <c r="TF20" s="74"/>
      <c r="TG20" s="74"/>
      <c r="TH20" s="74"/>
      <c r="TI20" s="74"/>
      <c r="TJ20" s="74"/>
      <c r="TK20" s="74"/>
      <c r="TL20" s="74"/>
      <c r="TM20" s="74"/>
      <c r="TN20" s="74"/>
      <c r="TO20" s="74"/>
      <c r="TP20" s="74"/>
      <c r="TQ20" s="74"/>
      <c r="TR20" s="74"/>
      <c r="TS20" s="74"/>
      <c r="TT20" s="74"/>
      <c r="TU20" s="74"/>
      <c r="TV20" s="74"/>
      <c r="TW20" s="74"/>
      <c r="TX20" s="74"/>
      <c r="TY20" s="74"/>
      <c r="TZ20" s="74"/>
      <c r="UA20" s="74"/>
      <c r="UB20" s="74"/>
      <c r="UC20" s="74"/>
      <c r="UD20" s="74"/>
      <c r="UE20" s="74"/>
      <c r="UF20" s="74"/>
      <c r="UG20" s="74"/>
      <c r="UH20" s="74"/>
      <c r="UI20" s="74"/>
      <c r="UJ20" s="74"/>
      <c r="UK20" s="74"/>
      <c r="UL20" s="74"/>
      <c r="UM20" s="74"/>
      <c r="UN20" s="74"/>
      <c r="UO20" s="74"/>
      <c r="UP20" s="74"/>
      <c r="UQ20" s="74"/>
      <c r="UR20" s="74"/>
      <c r="US20" s="74"/>
      <c r="UT20" s="74"/>
      <c r="UU20" s="74"/>
      <c r="UV20" s="74"/>
      <c r="UW20" s="74"/>
      <c r="UX20" s="74"/>
      <c r="UY20" s="74"/>
      <c r="UZ20" s="74"/>
      <c r="VA20" s="74"/>
      <c r="VB20" s="74"/>
      <c r="VC20" s="74"/>
      <c r="VD20" s="74"/>
      <c r="VE20" s="74"/>
      <c r="VF20" s="74"/>
      <c r="VG20" s="74"/>
      <c r="VH20" s="74"/>
      <c r="VI20" s="74"/>
      <c r="VJ20" s="74"/>
      <c r="VK20" s="74"/>
      <c r="VL20" s="74"/>
      <c r="VM20" s="74"/>
      <c r="VN20" s="74"/>
      <c r="VO20" s="74"/>
      <c r="VP20" s="74"/>
      <c r="VQ20" s="74"/>
      <c r="VR20" s="74"/>
      <c r="VS20" s="74"/>
      <c r="VT20" s="74"/>
      <c r="VU20" s="74"/>
      <c r="VV20" s="74"/>
      <c r="VW20" s="74"/>
      <c r="VX20" s="74"/>
      <c r="VY20" s="74"/>
      <c r="VZ20" s="74"/>
      <c r="WA20" s="74"/>
      <c r="WB20" s="74"/>
      <c r="WC20" s="74"/>
      <c r="WD20" s="74"/>
      <c r="WE20" s="74"/>
      <c r="WF20" s="74"/>
      <c r="WG20" s="74"/>
      <c r="WH20" s="74"/>
      <c r="WI20" s="74"/>
      <c r="WJ20" s="74"/>
      <c r="WK20" s="74"/>
      <c r="WL20" s="74"/>
      <c r="WM20" s="74"/>
      <c r="WN20" s="74"/>
      <c r="WO20" s="74"/>
      <c r="WP20" s="74"/>
      <c r="WQ20" s="74"/>
      <c r="WR20" s="74"/>
      <c r="WS20" s="74"/>
      <c r="WT20" s="74"/>
      <c r="WU20" s="74"/>
      <c r="WV20" s="74"/>
      <c r="WW20" s="74"/>
      <c r="WX20" s="74"/>
      <c r="WY20" s="74"/>
      <c r="WZ20" s="74"/>
      <c r="XA20" s="74"/>
      <c r="XB20" s="74"/>
      <c r="XC20" s="74"/>
      <c r="XD20" s="74"/>
      <c r="XE20" s="74"/>
      <c r="XF20" s="74"/>
      <c r="XG20" s="74"/>
      <c r="XH20" s="74"/>
      <c r="XI20" s="74"/>
      <c r="XJ20" s="74"/>
      <c r="XK20" s="74"/>
      <c r="XL20" s="74"/>
      <c r="XM20" s="74"/>
      <c r="XN20" s="74"/>
      <c r="XO20" s="74"/>
      <c r="XP20" s="74"/>
      <c r="XQ20" s="74"/>
      <c r="XR20" s="74"/>
      <c r="XS20" s="74"/>
      <c r="XT20" s="74"/>
      <c r="XU20" s="74"/>
      <c r="XV20" s="74"/>
      <c r="XW20" s="74"/>
      <c r="XX20" s="74"/>
      <c r="XY20" s="74"/>
      <c r="XZ20" s="74"/>
      <c r="YA20" s="74"/>
      <c r="YB20" s="74"/>
      <c r="YC20" s="74"/>
      <c r="YD20" s="74"/>
      <c r="YE20" s="74"/>
      <c r="YF20" s="74"/>
      <c r="YG20" s="74"/>
      <c r="YH20" s="74"/>
      <c r="YI20" s="74"/>
      <c r="YJ20" s="74"/>
      <c r="YK20" s="74"/>
      <c r="YL20" s="74"/>
      <c r="YM20" s="74"/>
      <c r="YN20" s="74"/>
      <c r="YO20" s="74"/>
      <c r="YP20" s="74"/>
      <c r="YQ20" s="74"/>
      <c r="YR20" s="74"/>
      <c r="YS20" s="74"/>
      <c r="YT20" s="74"/>
      <c r="YU20" s="74"/>
      <c r="YV20" s="74"/>
      <c r="YW20" s="74"/>
      <c r="YX20" s="74"/>
      <c r="YY20" s="74"/>
      <c r="YZ20" s="74"/>
      <c r="ZA20" s="74"/>
      <c r="ZB20" s="74"/>
      <c r="ZC20" s="74"/>
      <c r="ZD20" s="74"/>
      <c r="ZE20" s="74"/>
      <c r="ZF20" s="74"/>
      <c r="ZG20" s="74"/>
      <c r="ZH20" s="74"/>
      <c r="ZI20" s="74"/>
      <c r="ZJ20" s="74"/>
      <c r="ZK20" s="74"/>
      <c r="ZL20" s="74"/>
      <c r="ZM20" s="74"/>
      <c r="ZN20" s="74"/>
      <c r="ZO20" s="74"/>
      <c r="ZP20" s="74"/>
      <c r="ZQ20" s="74"/>
      <c r="ZR20" s="74"/>
      <c r="ZS20" s="74"/>
      <c r="ZT20" s="74"/>
      <c r="ZU20" s="74"/>
      <c r="ZV20" s="74"/>
      <c r="ZW20" s="74"/>
      <c r="ZX20" s="74"/>
      <c r="ZY20" s="74"/>
      <c r="ZZ20" s="74"/>
      <c r="AAA20" s="74"/>
      <c r="AAB20" s="74"/>
      <c r="AAC20" s="74"/>
      <c r="AAD20" s="74"/>
      <c r="AAE20" s="74"/>
      <c r="AAF20" s="74"/>
      <c r="AAG20" s="74"/>
      <c r="AAH20" s="74"/>
      <c r="AAI20" s="74"/>
      <c r="AAJ20" s="74"/>
      <c r="AAK20" s="74"/>
      <c r="AAL20" s="74"/>
      <c r="AAM20" s="74"/>
      <c r="AAN20" s="74"/>
      <c r="AAO20" s="74"/>
      <c r="AAP20" s="74"/>
      <c r="AAQ20" s="74"/>
      <c r="AAR20" s="74"/>
      <c r="AAS20" s="74"/>
      <c r="AAT20" s="74"/>
      <c r="AAU20" s="74"/>
      <c r="AAV20" s="74"/>
      <c r="AAW20" s="74"/>
      <c r="AAX20" s="74"/>
      <c r="AAY20" s="74"/>
      <c r="AAZ20" s="74"/>
      <c r="ABA20" s="74"/>
      <c r="ABB20" s="74"/>
      <c r="ABC20" s="74"/>
      <c r="ABD20" s="74"/>
      <c r="ABE20" s="74"/>
      <c r="ABF20" s="74"/>
      <c r="ABG20" s="74"/>
      <c r="ABH20" s="74"/>
      <c r="ABI20" s="74"/>
      <c r="ABJ20" s="74"/>
      <c r="ABK20" s="74"/>
      <c r="ABL20" s="74"/>
      <c r="ABM20" s="74"/>
      <c r="ABN20" s="74"/>
      <c r="ABO20" s="74"/>
      <c r="ABP20" s="74"/>
      <c r="ABQ20" s="74"/>
      <c r="ABR20" s="74"/>
      <c r="ABS20" s="74"/>
      <c r="ABT20" s="74"/>
      <c r="ABU20" s="74"/>
      <c r="ABV20" s="74"/>
      <c r="ABW20" s="74"/>
      <c r="ABX20" s="74"/>
      <c r="ABY20" s="74"/>
      <c r="ABZ20" s="74"/>
      <c r="ACA20" s="74"/>
      <c r="ACB20" s="74"/>
      <c r="ACC20" s="74"/>
      <c r="ACD20" s="74"/>
      <c r="ACE20" s="74"/>
      <c r="ACF20" s="74"/>
      <c r="ACG20" s="74"/>
      <c r="ACH20" s="74"/>
      <c r="ACI20" s="74"/>
      <c r="ACJ20" s="74"/>
      <c r="ACK20" s="74"/>
      <c r="ACL20" s="74"/>
      <c r="ACM20" s="74"/>
      <c r="ACN20" s="74"/>
      <c r="ACO20" s="74"/>
      <c r="ACP20" s="74"/>
      <c r="ACQ20" s="74"/>
      <c r="ACR20" s="74"/>
      <c r="ACS20" s="74"/>
      <c r="ACT20" s="74"/>
      <c r="ACU20" s="74"/>
      <c r="ACV20" s="74"/>
      <c r="ACW20" s="74"/>
      <c r="ACX20" s="74"/>
      <c r="ACY20" s="74"/>
      <c r="ACZ20" s="74"/>
      <c r="ADA20" s="74"/>
      <c r="ADB20" s="74"/>
      <c r="ADC20" s="74"/>
      <c r="ADD20" s="74"/>
      <c r="ADE20" s="74"/>
      <c r="ADF20" s="74"/>
      <c r="ADG20" s="74"/>
      <c r="ADH20" s="74"/>
      <c r="ADI20" s="74"/>
      <c r="ADJ20" s="74"/>
      <c r="ADK20" s="74"/>
      <c r="ADL20" s="74"/>
      <c r="ADM20" s="74"/>
      <c r="ADN20" s="74"/>
      <c r="ADO20" s="74"/>
      <c r="ADP20" s="74"/>
      <c r="ADQ20" s="74"/>
      <c r="ADR20" s="74"/>
      <c r="ADS20" s="74"/>
      <c r="ADT20" s="74"/>
      <c r="ADU20" s="74"/>
      <c r="ADV20" s="74"/>
      <c r="ADW20" s="74"/>
      <c r="ADX20" s="74"/>
      <c r="ADY20" s="74"/>
      <c r="ADZ20" s="74"/>
      <c r="AEA20" s="74"/>
      <c r="AEB20" s="74"/>
      <c r="AEC20" s="74"/>
      <c r="AED20" s="74"/>
      <c r="AEE20" s="74"/>
      <c r="AEF20" s="74"/>
      <c r="AEG20" s="74"/>
      <c r="AEH20" s="74"/>
      <c r="AEI20" s="74"/>
      <c r="AEJ20" s="74"/>
      <c r="AEK20" s="74"/>
      <c r="AEL20" s="74"/>
      <c r="AEM20" s="74"/>
      <c r="AEN20" s="74"/>
      <c r="AEO20" s="74"/>
      <c r="AEP20" s="74"/>
      <c r="AEQ20" s="74"/>
      <c r="AER20" s="74"/>
      <c r="AES20" s="74"/>
      <c r="AET20" s="74"/>
      <c r="AEU20" s="74"/>
      <c r="AEV20" s="74"/>
      <c r="AEW20" s="74"/>
      <c r="AEX20" s="74"/>
      <c r="AEY20" s="74"/>
      <c r="AEZ20" s="74"/>
      <c r="AFA20" s="74"/>
      <c r="AFB20" s="74"/>
      <c r="AFC20" s="74"/>
      <c r="AFD20" s="74"/>
      <c r="AFE20" s="74"/>
      <c r="AFF20" s="74"/>
      <c r="AFG20" s="74"/>
      <c r="AFH20" s="74"/>
      <c r="AFI20" s="74"/>
      <c r="AFJ20" s="74"/>
      <c r="AFK20" s="74"/>
      <c r="AFL20" s="74"/>
      <c r="AFM20" s="74"/>
      <c r="AFN20" s="74"/>
      <c r="AFO20" s="74"/>
      <c r="AFP20" s="74"/>
      <c r="AFQ20" s="74"/>
      <c r="AFR20" s="74"/>
      <c r="AFS20" s="74"/>
      <c r="AFT20" s="74"/>
      <c r="AFU20" s="74"/>
      <c r="AFV20" s="74"/>
      <c r="AFW20" s="74"/>
      <c r="AFX20" s="74"/>
      <c r="AFY20" s="74"/>
      <c r="AFZ20" s="74"/>
      <c r="AGA20" s="74"/>
      <c r="AGB20" s="74"/>
      <c r="AGC20" s="74"/>
      <c r="AGD20" s="74"/>
      <c r="AGE20" s="74"/>
      <c r="AGF20" s="74"/>
      <c r="AGG20" s="74"/>
      <c r="AGH20" s="74"/>
      <c r="AGI20" s="74"/>
      <c r="AGJ20" s="74"/>
      <c r="AGK20" s="74"/>
      <c r="AGL20" s="74"/>
      <c r="AGM20" s="74"/>
      <c r="AGN20" s="74"/>
      <c r="AGO20" s="74"/>
      <c r="AGP20" s="74"/>
      <c r="AGQ20" s="74"/>
      <c r="AGR20" s="74"/>
      <c r="AGS20" s="74"/>
      <c r="AGT20" s="74"/>
      <c r="AGU20" s="74"/>
      <c r="AGV20" s="74"/>
      <c r="AGW20" s="74"/>
      <c r="AGX20" s="74"/>
      <c r="AGY20" s="74"/>
      <c r="AGZ20" s="74"/>
      <c r="AHA20" s="74"/>
      <c r="AHB20" s="74"/>
      <c r="AHC20" s="74"/>
      <c r="AHD20" s="74"/>
      <c r="AHE20" s="74"/>
      <c r="AHF20" s="74"/>
      <c r="AHG20" s="74"/>
      <c r="AHH20" s="74"/>
      <c r="AHI20" s="74"/>
      <c r="AHJ20" s="74"/>
      <c r="AHK20" s="74"/>
      <c r="AHL20" s="74"/>
      <c r="AHM20" s="74"/>
      <c r="AHN20" s="74"/>
      <c r="AHO20" s="74"/>
      <c r="AHP20" s="74"/>
      <c r="AHQ20" s="74"/>
      <c r="AHR20" s="74"/>
      <c r="AHS20" s="74"/>
      <c r="AHT20" s="74"/>
      <c r="AHU20" s="74"/>
      <c r="AHV20" s="74"/>
      <c r="AHW20" s="74"/>
      <c r="AHX20" s="74"/>
      <c r="AHY20" s="74"/>
      <c r="AHZ20" s="74"/>
      <c r="AIA20" s="74"/>
      <c r="AIB20" s="74"/>
      <c r="AIC20" s="74"/>
      <c r="AID20" s="74"/>
    </row>
    <row r="21" spans="1:914" s="73" customFormat="1" ht="23.25" customHeight="1">
      <c r="A21" s="114"/>
      <c r="B21" s="108"/>
      <c r="C21" s="89" t="s">
        <v>14</v>
      </c>
      <c r="D21" s="38">
        <f>D22+D24+D23+D25</f>
        <v>348855</v>
      </c>
      <c r="E21" s="38">
        <f t="shared" ref="E21:G21" si="7">E22+E24+E23+E25</f>
        <v>243244</v>
      </c>
      <c r="F21" s="38">
        <f t="shared" si="7"/>
        <v>0</v>
      </c>
      <c r="G21" s="38">
        <f t="shared" si="7"/>
        <v>592099</v>
      </c>
      <c r="M21" s="54"/>
      <c r="N21" s="54"/>
    </row>
    <row r="22" spans="1:914" s="74" customFormat="1" ht="48">
      <c r="A22" s="99" t="s">
        <v>26</v>
      </c>
      <c r="B22" s="152" t="s">
        <v>64</v>
      </c>
      <c r="C22" s="81" t="s">
        <v>65</v>
      </c>
      <c r="D22" s="49">
        <v>72760</v>
      </c>
      <c r="E22" s="82">
        <v>72760</v>
      </c>
      <c r="F22" s="82">
        <v>0</v>
      </c>
      <c r="G22" s="146">
        <f>SUM(D22:F22)</f>
        <v>145520</v>
      </c>
      <c r="I22" s="54"/>
      <c r="J22" s="54"/>
    </row>
    <row r="23" spans="1:914" s="74" customFormat="1" ht="36">
      <c r="A23" s="99"/>
      <c r="B23" s="152" t="s">
        <v>361</v>
      </c>
      <c r="C23" s="81" t="s">
        <v>379</v>
      </c>
      <c r="D23" s="49">
        <v>3517</v>
      </c>
      <c r="E23" s="82">
        <v>1738</v>
      </c>
      <c r="F23" s="82">
        <v>0</v>
      </c>
      <c r="G23" s="146">
        <f>SUM(D23:F23)</f>
        <v>5255</v>
      </c>
      <c r="I23" s="54"/>
      <c r="J23" s="54"/>
    </row>
    <row r="24" spans="1:914" ht="72">
      <c r="A24" s="107"/>
      <c r="B24" s="105" t="s">
        <v>95</v>
      </c>
      <c r="C24" s="81" t="s">
        <v>96</v>
      </c>
      <c r="D24" s="49">
        <v>31364</v>
      </c>
      <c r="E24" s="49">
        <v>0</v>
      </c>
      <c r="F24" s="49">
        <v>0</v>
      </c>
      <c r="G24" s="80">
        <f t="shared" ref="G24:G25" si="8">D24+E24+F24</f>
        <v>31364</v>
      </c>
    </row>
    <row r="25" spans="1:914" ht="60">
      <c r="A25" s="107"/>
      <c r="B25" s="105" t="s">
        <v>362</v>
      </c>
      <c r="C25" s="81" t="s">
        <v>363</v>
      </c>
      <c r="D25" s="49">
        <v>241214</v>
      </c>
      <c r="E25" s="49">
        <v>168746</v>
      </c>
      <c r="F25" s="49">
        <v>0</v>
      </c>
      <c r="G25" s="80">
        <f t="shared" si="8"/>
        <v>409960</v>
      </c>
    </row>
    <row r="50" spans="3:7">
      <c r="C50" s="54"/>
      <c r="G50" s="54"/>
    </row>
    <row r="55" spans="3:7">
      <c r="C55" s="54"/>
      <c r="G55" s="54"/>
    </row>
    <row r="56" spans="3:7" ht="36.75" customHeight="1"/>
  </sheetData>
  <customSheetViews>
    <customSheetView guid="{B9368714-C8BF-401C-BC11-EEA355605C95}" scale="90" showPageBreaks="1" topLeftCell="A7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selection activeCell="K15" sqref="K15"/>
      <pageMargins left="0.31496062992125984" right="0.19685039370078741" top="0.47244094488188981" bottom="0.59055118110236227" header="0.27559055118110237" footer="0.31496062992125984"/>
      <pageSetup paperSize="9" firstPageNumber="994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B10:C10"/>
    <mergeCell ref="A1:G1"/>
    <mergeCell ref="D3:F3"/>
    <mergeCell ref="A6:C6"/>
    <mergeCell ref="A7:C7"/>
    <mergeCell ref="G3:G4"/>
  </mergeCells>
  <pageMargins left="0.31496062992125984" right="0.19685039370078741" top="0.47244094488188981" bottom="0.59055118110236227" header="0.27559055118110237" footer="0.31496062992125984"/>
  <pageSetup paperSize="9" firstPageNumber="990" orientation="landscape" useFirstPageNumber="1" r:id="rId3"/>
  <headerFooter scaleWithDoc="0">
    <oddHeader>&amp;C&amp;P</oddHeader>
    <oddFooter>&amp;LFMPask_N_090519_bud2019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"/>
  <sheetViews>
    <sheetView view="pageLayout" zoomScaleNormal="90" workbookViewId="0">
      <selection activeCell="B23" sqref="B23"/>
    </sheetView>
  </sheetViews>
  <sheetFormatPr defaultColWidth="13.42578125" defaultRowHeight="12"/>
  <cols>
    <col min="1" max="1" width="20" style="7" customWidth="1"/>
    <col min="2" max="2" width="20.7109375" style="7" customWidth="1"/>
    <col min="3" max="3" width="46.5703125" style="7" customWidth="1"/>
    <col min="4" max="4" width="12.7109375" style="7" customWidth="1"/>
    <col min="5" max="6" width="12.5703125" style="7" customWidth="1"/>
    <col min="7" max="7" width="14.28515625" style="11" customWidth="1"/>
    <col min="8" max="16384" width="13.42578125" style="7"/>
  </cols>
  <sheetData>
    <row r="1" spans="1:7" ht="14.25">
      <c r="A1" s="493"/>
      <c r="B1" s="493"/>
      <c r="C1" s="493"/>
      <c r="D1" s="493"/>
      <c r="E1" s="493"/>
      <c r="F1" s="493"/>
      <c r="G1" s="493"/>
    </row>
    <row r="2" spans="1:7">
      <c r="A2" s="2"/>
      <c r="B2" s="2"/>
      <c r="C2" s="2"/>
      <c r="D2" s="3"/>
      <c r="E2" s="3"/>
      <c r="F2" s="3"/>
      <c r="G2" s="8"/>
    </row>
    <row r="3" spans="1:7" ht="11.45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7" ht="67.5">
      <c r="A4" s="19" t="s">
        <v>1</v>
      </c>
      <c r="B4" s="19" t="s">
        <v>2</v>
      </c>
      <c r="C4" s="19" t="s">
        <v>3</v>
      </c>
      <c r="D4" s="20" t="s">
        <v>70</v>
      </c>
      <c r="E4" s="226" t="s">
        <v>69</v>
      </c>
      <c r="F4" s="226" t="s">
        <v>364</v>
      </c>
      <c r="G4" s="499"/>
    </row>
    <row r="6" spans="1:7" s="6" customFormat="1" ht="15">
      <c r="A6" s="500" t="s">
        <v>114</v>
      </c>
      <c r="B6" s="500"/>
      <c r="C6" s="500"/>
      <c r="D6" s="57">
        <f>SUM(D7)</f>
        <v>16653</v>
      </c>
      <c r="E6" s="57">
        <f t="shared" ref="E6:G6" si="0">SUM(E7)</f>
        <v>419061</v>
      </c>
      <c r="F6" s="57">
        <f t="shared" si="0"/>
        <v>0</v>
      </c>
      <c r="G6" s="57">
        <f t="shared" si="0"/>
        <v>435714</v>
      </c>
    </row>
    <row r="7" spans="1:7" s="6" customFormat="1" ht="14.25">
      <c r="A7" s="502" t="s">
        <v>9</v>
      </c>
      <c r="B7" s="502"/>
      <c r="C7" s="502"/>
      <c r="D7" s="46">
        <f>SUM(D9)</f>
        <v>16653</v>
      </c>
      <c r="E7" s="46">
        <f t="shared" ref="E7:G7" si="1">SUM(E9)</f>
        <v>419061</v>
      </c>
      <c r="F7" s="46">
        <f t="shared" si="1"/>
        <v>0</v>
      </c>
      <c r="G7" s="46">
        <f t="shared" si="1"/>
        <v>435714</v>
      </c>
    </row>
    <row r="8" spans="1:7" s="6" customFormat="1">
      <c r="A8" s="2"/>
      <c r="B8" s="2"/>
      <c r="C8" s="9"/>
      <c r="D8" s="10"/>
      <c r="E8" s="10"/>
      <c r="F8" s="10"/>
    </row>
    <row r="9" spans="1:7" s="74" customFormat="1" ht="22.5" customHeight="1">
      <c r="A9" s="69"/>
      <c r="B9" s="491" t="s">
        <v>10</v>
      </c>
      <c r="C9" s="491"/>
      <c r="D9" s="84">
        <f>D10+D12</f>
        <v>16653</v>
      </c>
      <c r="E9" s="84">
        <f t="shared" ref="E9:G9" si="2">E10+E12</f>
        <v>419061</v>
      </c>
      <c r="F9" s="84">
        <f t="shared" si="2"/>
        <v>0</v>
      </c>
      <c r="G9" s="84">
        <f t="shared" si="2"/>
        <v>435714</v>
      </c>
    </row>
    <row r="10" spans="1:7" s="74" customFormat="1" ht="22.5" customHeight="1">
      <c r="A10" s="9"/>
      <c r="B10" s="177"/>
      <c r="C10" s="176" t="s">
        <v>11</v>
      </c>
      <c r="D10" s="60">
        <f>D11</f>
        <v>0</v>
      </c>
      <c r="E10" s="60">
        <f t="shared" ref="E10:G10" si="3">E11</f>
        <v>419061</v>
      </c>
      <c r="F10" s="60">
        <f t="shared" si="3"/>
        <v>0</v>
      </c>
      <c r="G10" s="60">
        <f t="shared" si="3"/>
        <v>419061</v>
      </c>
    </row>
    <row r="11" spans="1:7" s="74" customFormat="1" ht="48">
      <c r="A11" s="99" t="s">
        <v>25</v>
      </c>
      <c r="B11" s="99" t="s">
        <v>234</v>
      </c>
      <c r="C11" s="133"/>
      <c r="D11" s="49">
        <v>0</v>
      </c>
      <c r="E11" s="148">
        <v>419061</v>
      </c>
      <c r="F11" s="78">
        <v>0</v>
      </c>
      <c r="G11" s="59">
        <f>D11+E11+F11</f>
        <v>419061</v>
      </c>
    </row>
    <row r="12" spans="1:7" s="54" customFormat="1" ht="19.5" customHeight="1">
      <c r="A12" s="112"/>
      <c r="B12" s="112"/>
      <c r="C12" s="89" t="s">
        <v>14</v>
      </c>
      <c r="D12" s="38">
        <f>D13</f>
        <v>16653</v>
      </c>
      <c r="E12" s="38">
        <f t="shared" ref="E12:G12" si="4">E13</f>
        <v>0</v>
      </c>
      <c r="F12" s="38">
        <f t="shared" si="4"/>
        <v>0</v>
      </c>
      <c r="G12" s="38">
        <f t="shared" si="4"/>
        <v>16653</v>
      </c>
    </row>
    <row r="13" spans="1:7" s="54" customFormat="1" ht="72">
      <c r="A13" s="99" t="s">
        <v>26</v>
      </c>
      <c r="B13" s="109" t="s">
        <v>67</v>
      </c>
      <c r="C13" s="145" t="s">
        <v>96</v>
      </c>
      <c r="D13" s="49">
        <v>16653</v>
      </c>
      <c r="E13" s="49">
        <v>0</v>
      </c>
      <c r="F13" s="49">
        <v>0</v>
      </c>
      <c r="G13" s="49">
        <f>D13+E13+F13</f>
        <v>16653</v>
      </c>
    </row>
  </sheetData>
  <customSheetViews>
    <customSheetView guid="{B9368714-C8BF-401C-BC11-EEA355605C95}" showPageBreaks="1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>
      <selection activeCell="K15" sqref="K15"/>
      <pageMargins left="0.31496062992125984" right="0.19685039370078741" top="0.47244094488188981" bottom="0.59055118110236227" header="0.27559055118110237" footer="0.31496062992125984"/>
      <pageSetup paperSize="9" firstPageNumber="995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B9:C9"/>
    <mergeCell ref="A1:G1"/>
    <mergeCell ref="D3:F3"/>
    <mergeCell ref="G3:G4"/>
    <mergeCell ref="A6:C6"/>
    <mergeCell ref="A7:C7"/>
  </mergeCells>
  <pageMargins left="0.31496062992125984" right="0.19685039370078741" top="0.47244094488188981" bottom="0.59055118110236227" header="0.27559055118110237" footer="0.31496062992125984"/>
  <pageSetup paperSize="9" firstPageNumber="992" orientation="landscape" useFirstPageNumber="1" r:id="rId3"/>
  <headerFooter scaleWithDoc="0">
    <oddHeader>&amp;C&amp;P</oddHeader>
    <oddFooter>&amp;LFMPask_N_090519_bud2019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view="pageLayout" zoomScaleNormal="90" workbookViewId="0">
      <selection activeCell="C2" sqref="C2"/>
    </sheetView>
  </sheetViews>
  <sheetFormatPr defaultColWidth="13.42578125" defaultRowHeight="12"/>
  <cols>
    <col min="1" max="1" width="20" style="7" customWidth="1"/>
    <col min="2" max="2" width="20.7109375" style="7" customWidth="1"/>
    <col min="3" max="3" width="46.5703125" style="7" customWidth="1"/>
    <col min="4" max="4" width="12.7109375" style="7" customWidth="1"/>
    <col min="5" max="6" width="12.5703125" style="7" customWidth="1"/>
    <col min="7" max="7" width="14.28515625" style="11" customWidth="1"/>
    <col min="8" max="16384" width="13.42578125" style="7"/>
  </cols>
  <sheetData>
    <row r="1" spans="1:7" ht="14.25">
      <c r="A1" s="493"/>
      <c r="B1" s="493"/>
      <c r="C1" s="493"/>
      <c r="D1" s="493"/>
      <c r="E1" s="493"/>
      <c r="F1" s="493"/>
      <c r="G1" s="493"/>
    </row>
    <row r="2" spans="1:7">
      <c r="A2" s="2"/>
      <c r="B2" s="2"/>
      <c r="C2" s="2"/>
      <c r="D2" s="3"/>
      <c r="E2" s="3"/>
      <c r="F2" s="3"/>
      <c r="G2" s="8"/>
    </row>
    <row r="3" spans="1:7" ht="11.45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7" ht="69.75" customHeight="1">
      <c r="A4" s="19" t="s">
        <v>1</v>
      </c>
      <c r="B4" s="19" t="s">
        <v>2</v>
      </c>
      <c r="C4" s="19" t="s">
        <v>3</v>
      </c>
      <c r="D4" s="20" t="s">
        <v>70</v>
      </c>
      <c r="E4" s="221" t="s">
        <v>69</v>
      </c>
      <c r="F4" s="221" t="s">
        <v>364</v>
      </c>
      <c r="G4" s="499"/>
    </row>
    <row r="6" spans="1:7" s="6" customFormat="1" ht="15">
      <c r="A6" s="500" t="s">
        <v>46</v>
      </c>
      <c r="B6" s="500"/>
      <c r="C6" s="500"/>
      <c r="D6" s="57">
        <f>SUM(D7)</f>
        <v>115919</v>
      </c>
      <c r="E6" s="57">
        <f t="shared" ref="E6:G6" si="0">SUM(E7)</f>
        <v>3589690</v>
      </c>
      <c r="F6" s="57">
        <f t="shared" si="0"/>
        <v>0</v>
      </c>
      <c r="G6" s="57">
        <f t="shared" si="0"/>
        <v>3705609</v>
      </c>
    </row>
    <row r="7" spans="1:7" s="6" customFormat="1" ht="14.25">
      <c r="A7" s="501" t="s">
        <v>9</v>
      </c>
      <c r="B7" s="501"/>
      <c r="C7" s="501"/>
      <c r="D7" s="159">
        <f>SUM(D10)</f>
        <v>115919</v>
      </c>
      <c r="E7" s="159">
        <f t="shared" ref="E7:G7" si="1">SUM(E10)</f>
        <v>3589690</v>
      </c>
      <c r="F7" s="159">
        <f t="shared" si="1"/>
        <v>0</v>
      </c>
      <c r="G7" s="159">
        <f t="shared" si="1"/>
        <v>3705609</v>
      </c>
    </row>
    <row r="8" spans="1:7" s="6" customFormat="1" ht="17.25" customHeight="1">
      <c r="A8" s="12"/>
      <c r="B8" s="12"/>
      <c r="C8" s="207" t="s">
        <v>39</v>
      </c>
      <c r="D8" s="48">
        <f>D13</f>
        <v>0</v>
      </c>
      <c r="E8" s="48">
        <f t="shared" ref="E8:G8" si="2">E13</f>
        <v>52358</v>
      </c>
      <c r="F8" s="48">
        <f t="shared" si="2"/>
        <v>0</v>
      </c>
      <c r="G8" s="48">
        <f t="shared" si="2"/>
        <v>52358</v>
      </c>
    </row>
    <row r="9" spans="1:7" s="74" customFormat="1">
      <c r="A9" s="69"/>
      <c r="B9" s="69"/>
      <c r="C9" s="158"/>
      <c r="D9" s="10"/>
      <c r="E9" s="10"/>
      <c r="F9" s="10"/>
    </row>
    <row r="10" spans="1:7" s="74" customFormat="1" ht="24.75" customHeight="1">
      <c r="A10" s="69"/>
      <c r="B10" s="491" t="s">
        <v>10</v>
      </c>
      <c r="C10" s="491"/>
      <c r="D10" s="84">
        <f>D11+D18+D15</f>
        <v>115919</v>
      </c>
      <c r="E10" s="84">
        <f>E11+E15+E18</f>
        <v>3589690</v>
      </c>
      <c r="F10" s="84">
        <f>F11+F15+F18</f>
        <v>0</v>
      </c>
      <c r="G10" s="84">
        <f>G11+G15+G18</f>
        <v>3705609</v>
      </c>
    </row>
    <row r="11" spans="1:7" s="74" customFormat="1" ht="24" customHeight="1">
      <c r="A11" s="69"/>
      <c r="B11" s="22"/>
      <c r="C11" s="24" t="s">
        <v>11</v>
      </c>
      <c r="D11" s="38">
        <f t="shared" ref="D11:F11" si="3">D12+D14</f>
        <v>0</v>
      </c>
      <c r="E11" s="38">
        <f t="shared" si="3"/>
        <v>2251610</v>
      </c>
      <c r="F11" s="38">
        <f t="shared" si="3"/>
        <v>0</v>
      </c>
      <c r="G11" s="38">
        <f>G12+G14</f>
        <v>2251610</v>
      </c>
    </row>
    <row r="12" spans="1:7" s="74" customFormat="1" ht="70.5" customHeight="1">
      <c r="A12" s="99" t="s">
        <v>25</v>
      </c>
      <c r="B12" s="99" t="s">
        <v>260</v>
      </c>
      <c r="C12" s="133"/>
      <c r="D12" s="76">
        <v>0</v>
      </c>
      <c r="E12" s="131">
        <v>2024170</v>
      </c>
      <c r="F12" s="76">
        <v>0</v>
      </c>
      <c r="G12" s="76">
        <f t="shared" ref="G12:G13" si="4">D12+E12+F12</f>
        <v>2024170</v>
      </c>
    </row>
    <row r="13" spans="1:7" s="74" customFormat="1">
      <c r="A13" s="99"/>
      <c r="B13" s="99"/>
      <c r="C13" s="212" t="s">
        <v>39</v>
      </c>
      <c r="D13" s="76">
        <v>0</v>
      </c>
      <c r="E13" s="131">
        <v>52358</v>
      </c>
      <c r="F13" s="76">
        <v>0</v>
      </c>
      <c r="G13" s="76">
        <f t="shared" si="4"/>
        <v>52358</v>
      </c>
    </row>
    <row r="14" spans="1:7" s="74" customFormat="1" ht="66" customHeight="1">
      <c r="A14" s="135"/>
      <c r="B14" s="99" t="s">
        <v>154</v>
      </c>
      <c r="C14" s="133"/>
      <c r="D14" s="76">
        <v>0</v>
      </c>
      <c r="E14" s="131">
        <v>227440</v>
      </c>
      <c r="F14" s="76">
        <v>0</v>
      </c>
      <c r="G14" s="76">
        <f t="shared" ref="G14" si="5">D14+E14+F14</f>
        <v>227440</v>
      </c>
    </row>
    <row r="15" spans="1:7" s="75" customFormat="1">
      <c r="A15" s="112"/>
      <c r="B15" s="112"/>
      <c r="C15" s="89" t="s">
        <v>12</v>
      </c>
      <c r="D15" s="38">
        <f>D16+D17</f>
        <v>0</v>
      </c>
      <c r="E15" s="165">
        <f>E16+E17</f>
        <v>1338080</v>
      </c>
      <c r="F15" s="165">
        <f t="shared" ref="F15:G15" si="6">F16+F17</f>
        <v>0</v>
      </c>
      <c r="G15" s="165">
        <f t="shared" si="6"/>
        <v>1338080</v>
      </c>
    </row>
    <row r="16" spans="1:7" s="75" customFormat="1" ht="56.25" customHeight="1">
      <c r="A16" s="99" t="s">
        <v>32</v>
      </c>
      <c r="B16" s="109" t="s">
        <v>107</v>
      </c>
      <c r="C16" s="134"/>
      <c r="D16" s="63"/>
      <c r="E16" s="131">
        <v>1284953</v>
      </c>
      <c r="F16" s="63"/>
      <c r="G16" s="59">
        <f>SUM(D16:F16)</f>
        <v>1284953</v>
      </c>
    </row>
    <row r="17" spans="1:7" s="75" customFormat="1" ht="69.75" customHeight="1">
      <c r="A17" s="135"/>
      <c r="B17" s="109" t="s">
        <v>157</v>
      </c>
      <c r="C17" s="130"/>
      <c r="D17" s="63"/>
      <c r="E17" s="131">
        <v>53127</v>
      </c>
      <c r="F17" s="63"/>
      <c r="G17" s="59">
        <f>SUM(D17:F17)</f>
        <v>53127</v>
      </c>
    </row>
    <row r="18" spans="1:7" s="54" customFormat="1" ht="39" customHeight="1">
      <c r="A18" s="9"/>
      <c r="B18" s="9"/>
      <c r="C18" s="24" t="s">
        <v>14</v>
      </c>
      <c r="D18" s="58">
        <f>D19+D20</f>
        <v>115919</v>
      </c>
      <c r="E18" s="58">
        <f>E19+E20</f>
        <v>0</v>
      </c>
      <c r="F18" s="58">
        <f t="shared" ref="F18:G18" si="7">F19+F20</f>
        <v>0</v>
      </c>
      <c r="G18" s="58">
        <f t="shared" si="7"/>
        <v>115919</v>
      </c>
    </row>
    <row r="19" spans="1:7" s="54" customFormat="1" ht="72">
      <c r="A19" s="99" t="s">
        <v>26</v>
      </c>
      <c r="B19" s="100" t="s">
        <v>88</v>
      </c>
      <c r="C19" s="81" t="s">
        <v>96</v>
      </c>
      <c r="D19" s="131">
        <v>63021</v>
      </c>
      <c r="E19" s="32">
        <v>0</v>
      </c>
      <c r="F19" s="32">
        <v>0</v>
      </c>
      <c r="G19" s="59">
        <f>SUM(D19:F19)</f>
        <v>63021</v>
      </c>
    </row>
    <row r="20" spans="1:7" s="54" customFormat="1" ht="48">
      <c r="A20" s="132"/>
      <c r="B20" s="100" t="s">
        <v>261</v>
      </c>
      <c r="C20" s="34"/>
      <c r="D20" s="490">
        <f>D21+D22</f>
        <v>52898</v>
      </c>
      <c r="E20" s="490">
        <f t="shared" ref="E20:G20" si="8">E21+E22</f>
        <v>0</v>
      </c>
      <c r="F20" s="490">
        <f t="shared" si="8"/>
        <v>0</v>
      </c>
      <c r="G20" s="490">
        <f t="shared" si="8"/>
        <v>52898</v>
      </c>
    </row>
    <row r="21" spans="1:7" s="54" customFormat="1" ht="24">
      <c r="A21" s="132"/>
      <c r="B21" s="100"/>
      <c r="C21" s="81" t="s">
        <v>367</v>
      </c>
      <c r="D21" s="131">
        <v>48010</v>
      </c>
      <c r="E21" s="32">
        <v>0</v>
      </c>
      <c r="F21" s="32">
        <v>0</v>
      </c>
      <c r="G21" s="59">
        <f>SUM(D21:F21)</f>
        <v>48010</v>
      </c>
    </row>
    <row r="22" spans="1:7" ht="36">
      <c r="A22" s="132"/>
      <c r="B22" s="100"/>
      <c r="C22" s="81" t="s">
        <v>368</v>
      </c>
      <c r="D22" s="131">
        <v>4888</v>
      </c>
      <c r="E22" s="32">
        <v>0</v>
      </c>
      <c r="F22" s="32">
        <v>0</v>
      </c>
      <c r="G22" s="59">
        <f>SUM(D22:F22)</f>
        <v>4888</v>
      </c>
    </row>
  </sheetData>
  <customSheetViews>
    <customSheetView guid="{B9368714-C8BF-401C-BC11-EEA355605C95}" scale="90" showPageBreaks="1">
      <selection activeCell="K16" sqref="K16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selection activeCell="B21" sqref="B21"/>
      <pageMargins left="0.31496062992125984" right="0.19685039370078741" top="0.47244094488188981" bottom="0.59055118110236227" header="0.27559055118110237" footer="0.31496062992125984"/>
      <pageSetup paperSize="9" firstPageNumber="957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0:C10"/>
    <mergeCell ref="G3:G4"/>
  </mergeCells>
  <pageMargins left="0.31496062992125984" right="0.19685039370078741" top="0.47244094488188981" bottom="0.82677165354330717" header="0.27559055118110237" footer="0.31496062992125984"/>
  <pageSetup paperSize="9" firstPageNumber="945" orientation="landscape" useFirstPageNumber="1" r:id="rId3"/>
  <headerFooter scaleWithDoc="0">
    <oddHeader>&amp;C&amp;P</oddHeader>
    <oddFooter>&amp;LFMPask_N_090519_bud2019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43"/>
  <sheetViews>
    <sheetView view="pageLayout" zoomScaleNormal="90" workbookViewId="0">
      <selection activeCell="B16" sqref="B16"/>
    </sheetView>
  </sheetViews>
  <sheetFormatPr defaultColWidth="13.42578125" defaultRowHeight="12"/>
  <cols>
    <col min="1" max="1" width="21" style="7" customWidth="1"/>
    <col min="2" max="2" width="18.85546875" style="7" customWidth="1"/>
    <col min="3" max="3" width="46.5703125" style="7" customWidth="1"/>
    <col min="4" max="4" width="12.7109375" style="7" customWidth="1"/>
    <col min="5" max="6" width="12.5703125" style="7" customWidth="1"/>
    <col min="7" max="7" width="15.140625" style="11" customWidth="1"/>
    <col min="8" max="8" width="13.42578125" style="7"/>
    <col min="9" max="9" width="17.7109375" style="7" customWidth="1"/>
    <col min="10" max="16384" width="13.42578125" style="7"/>
  </cols>
  <sheetData>
    <row r="1" spans="1:9" ht="10.5" customHeight="1">
      <c r="A1" s="493"/>
      <c r="B1" s="493"/>
      <c r="C1" s="493"/>
      <c r="D1" s="493"/>
      <c r="E1" s="493"/>
      <c r="F1" s="493"/>
      <c r="G1" s="493"/>
    </row>
    <row r="2" spans="1:9">
      <c r="A2" s="2"/>
      <c r="B2" s="2"/>
      <c r="C2" s="2"/>
      <c r="D2" s="3"/>
      <c r="E2" s="3"/>
      <c r="F2" s="3"/>
      <c r="G2" s="8"/>
    </row>
    <row r="3" spans="1:9" ht="13.5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9" ht="72" customHeight="1">
      <c r="A4" s="19" t="s">
        <v>1</v>
      </c>
      <c r="B4" s="19" t="s">
        <v>2</v>
      </c>
      <c r="C4" s="19" t="s">
        <v>3</v>
      </c>
      <c r="D4" s="20" t="s">
        <v>70</v>
      </c>
      <c r="E4" s="226" t="s">
        <v>69</v>
      </c>
      <c r="F4" s="226" t="s">
        <v>364</v>
      </c>
      <c r="G4" s="499"/>
    </row>
    <row r="5" spans="1:9" ht="9" customHeight="1"/>
    <row r="6" spans="1:9" s="6" customFormat="1" ht="13.5" customHeight="1">
      <c r="A6" s="500" t="s">
        <v>36</v>
      </c>
      <c r="B6" s="500"/>
      <c r="C6" s="500"/>
      <c r="D6" s="68">
        <f>SUM(D7)</f>
        <v>0</v>
      </c>
      <c r="E6" s="68">
        <f>SUM(E7)</f>
        <v>29156411</v>
      </c>
      <c r="F6" s="68">
        <f>SUM(F7)</f>
        <v>0</v>
      </c>
      <c r="G6" s="68">
        <f>SUM(G7)</f>
        <v>29156411</v>
      </c>
    </row>
    <row r="7" spans="1:9" s="6" customFormat="1" ht="15" customHeight="1">
      <c r="A7" s="502" t="s">
        <v>9</v>
      </c>
      <c r="B7" s="502"/>
      <c r="C7" s="502"/>
      <c r="D7" s="46">
        <f>D9</f>
        <v>0</v>
      </c>
      <c r="E7" s="46">
        <f>E9</f>
        <v>29156411</v>
      </c>
      <c r="F7" s="46">
        <f>F9</f>
        <v>0</v>
      </c>
      <c r="G7" s="46">
        <f>G9</f>
        <v>29156411</v>
      </c>
    </row>
    <row r="8" spans="1:9" ht="10.5" customHeight="1">
      <c r="A8" s="31"/>
      <c r="B8" s="31"/>
      <c r="C8" s="31"/>
      <c r="D8" s="31"/>
      <c r="E8" s="31"/>
      <c r="F8" s="31"/>
      <c r="G8" s="31"/>
      <c r="H8" s="31"/>
      <c r="I8" s="30"/>
    </row>
    <row r="9" spans="1:9" s="6" customFormat="1" ht="24.75" customHeight="1">
      <c r="A9" s="2"/>
      <c r="B9" s="522" t="s">
        <v>10</v>
      </c>
      <c r="C9" s="522"/>
      <c r="D9" s="85">
        <f>D10</f>
        <v>0</v>
      </c>
      <c r="E9" s="85">
        <f t="shared" ref="E9:G10" si="0">E10</f>
        <v>29156411</v>
      </c>
      <c r="F9" s="85">
        <f t="shared" si="0"/>
        <v>0</v>
      </c>
      <c r="G9" s="85">
        <f t="shared" si="0"/>
        <v>29156411</v>
      </c>
    </row>
    <row r="10" spans="1:9" s="6" customFormat="1" ht="48" customHeight="1">
      <c r="A10" s="16"/>
      <c r="B10" s="12"/>
      <c r="C10" s="92" t="s">
        <v>116</v>
      </c>
      <c r="D10" s="93">
        <f>D11</f>
        <v>0</v>
      </c>
      <c r="E10" s="93">
        <f t="shared" si="0"/>
        <v>29156411</v>
      </c>
      <c r="F10" s="93">
        <f t="shared" si="0"/>
        <v>0</v>
      </c>
      <c r="G10" s="93">
        <f t="shared" si="0"/>
        <v>29156411</v>
      </c>
    </row>
    <row r="11" spans="1:9" s="6" customFormat="1" ht="84">
      <c r="A11" s="28" t="s">
        <v>37</v>
      </c>
      <c r="B11" s="27"/>
      <c r="C11" s="153"/>
      <c r="D11" s="77">
        <v>0</v>
      </c>
      <c r="E11" s="77">
        <v>29156411</v>
      </c>
      <c r="F11" s="77">
        <v>0</v>
      </c>
      <c r="G11" s="62">
        <f>SUM(D11:F11)</f>
        <v>29156411</v>
      </c>
      <c r="I11" s="183"/>
    </row>
    <row r="12" spans="1:9" ht="25.5" customHeight="1">
      <c r="A12" s="31"/>
      <c r="B12" s="521"/>
      <c r="C12" s="521"/>
      <c r="D12" s="13"/>
      <c r="E12" s="13"/>
      <c r="F12" s="13"/>
      <c r="G12" s="13"/>
      <c r="H12" s="31"/>
      <c r="I12" s="30"/>
    </row>
    <row r="15" spans="1:9" ht="12.75" customHeight="1"/>
    <row r="16" spans="1:9" ht="36.75" customHeight="1"/>
    <row r="143" spans="7:7" ht="36.75" customHeight="1">
      <c r="G143" s="7"/>
    </row>
  </sheetData>
  <customSheetViews>
    <customSheetView guid="{B9368714-C8BF-401C-BC11-EEA355605C95}" scale="90" showPageBreaks="1">
      <selection activeCell="F24" sqref="F24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selection activeCell="K15" sqref="K15"/>
      <pageMargins left="0.31496062992125984" right="0.19685039370078741" top="0.47244094488188981" bottom="0.59055118110236227" header="0.27559055118110237" footer="0.31496062992125984"/>
      <pageSetup paperSize="9" firstPageNumber="996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7">
    <mergeCell ref="A1:G1"/>
    <mergeCell ref="D3:F3"/>
    <mergeCell ref="A6:C6"/>
    <mergeCell ref="A7:C7"/>
    <mergeCell ref="B12:C12"/>
    <mergeCell ref="B9:C9"/>
    <mergeCell ref="G3:G4"/>
  </mergeCells>
  <pageMargins left="0.31496062992125984" right="0.19685039370078741" top="0.47244094488188981" bottom="0.59055118110236227" header="0.27559055118110237" footer="0.31496062992125984"/>
  <pageSetup paperSize="9" firstPageNumber="993" orientation="landscape" useFirstPageNumber="1" r:id="rId3"/>
  <headerFooter scaleWithDoc="0">
    <oddHeader>&amp;C&amp;P</oddHeader>
    <oddFooter>&amp;LFMPask_N_090519_bud2019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50"/>
  <sheetViews>
    <sheetView view="pageLayout" zoomScaleNormal="90" workbookViewId="0">
      <selection activeCell="C2" sqref="C2"/>
    </sheetView>
  </sheetViews>
  <sheetFormatPr defaultColWidth="9.140625" defaultRowHeight="12"/>
  <cols>
    <col min="1" max="1" width="19.42578125" style="7" customWidth="1"/>
    <col min="2" max="2" width="20.7109375" style="7" customWidth="1"/>
    <col min="3" max="3" width="46.5703125" style="7" customWidth="1"/>
    <col min="4" max="4" width="12.7109375" style="11" customWidth="1"/>
    <col min="5" max="5" width="13.7109375" style="11" customWidth="1"/>
    <col min="6" max="6" width="12.5703125" style="11" customWidth="1"/>
    <col min="7" max="7" width="15.140625" style="11" customWidth="1"/>
    <col min="8" max="16384" width="9.140625" style="7"/>
  </cols>
  <sheetData>
    <row r="1" spans="1:19" ht="10.5" customHeight="1">
      <c r="A1" s="493"/>
      <c r="B1" s="493"/>
      <c r="C1" s="493"/>
      <c r="D1" s="493"/>
      <c r="E1" s="493"/>
      <c r="F1" s="493"/>
      <c r="G1" s="493"/>
    </row>
    <row r="2" spans="1:19">
      <c r="A2" s="2"/>
      <c r="B2" s="2"/>
      <c r="C2" s="2"/>
      <c r="D2" s="15"/>
      <c r="E2" s="15"/>
      <c r="F2" s="15"/>
      <c r="G2" s="8"/>
    </row>
    <row r="3" spans="1:19" ht="13.5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19" ht="75" customHeight="1">
      <c r="A4" s="19" t="s">
        <v>1</v>
      </c>
      <c r="B4" s="19" t="s">
        <v>2</v>
      </c>
      <c r="C4" s="19" t="s">
        <v>3</v>
      </c>
      <c r="D4" s="20" t="s">
        <v>70</v>
      </c>
      <c r="E4" s="221" t="s">
        <v>69</v>
      </c>
      <c r="F4" s="221" t="s">
        <v>364</v>
      </c>
      <c r="G4" s="499"/>
    </row>
    <row r="5" spans="1:19" ht="9" customHeight="1">
      <c r="A5" s="52"/>
      <c r="B5" s="52"/>
      <c r="C5" s="52"/>
      <c r="D5" s="56"/>
      <c r="E5" s="56"/>
      <c r="F5" s="56"/>
      <c r="G5" s="56"/>
    </row>
    <row r="6" spans="1:19" s="6" customFormat="1" ht="16.5" customHeight="1">
      <c r="A6" s="500" t="s">
        <v>80</v>
      </c>
      <c r="B6" s="500"/>
      <c r="C6" s="500"/>
      <c r="D6" s="57">
        <f>SUM(D7)</f>
        <v>0</v>
      </c>
      <c r="E6" s="57">
        <f>SUM(E7)</f>
        <v>7989420</v>
      </c>
      <c r="F6" s="57">
        <f>SUM(F7)</f>
        <v>0</v>
      </c>
      <c r="G6" s="57">
        <f>SUM(G7)</f>
        <v>7989420</v>
      </c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6" customFormat="1" ht="15" customHeight="1">
      <c r="A7" s="502" t="s">
        <v>9</v>
      </c>
      <c r="B7" s="502"/>
      <c r="C7" s="502"/>
      <c r="D7" s="46">
        <f>SUM(D9)</f>
        <v>0</v>
      </c>
      <c r="E7" s="46">
        <f t="shared" ref="E7:G7" si="0">SUM(E9)</f>
        <v>7989420</v>
      </c>
      <c r="F7" s="46">
        <f t="shared" si="0"/>
        <v>0</v>
      </c>
      <c r="G7" s="46">
        <f t="shared" si="0"/>
        <v>7989420</v>
      </c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6" customFormat="1" ht="15" customHeight="1">
      <c r="A8" s="2"/>
      <c r="B8" s="67"/>
      <c r="C8" s="66"/>
      <c r="D8" s="32"/>
      <c r="E8" s="32"/>
      <c r="F8" s="32"/>
      <c r="G8" s="32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s="74" customFormat="1" ht="24.75" customHeight="1">
      <c r="A9" s="69"/>
      <c r="B9" s="491" t="s">
        <v>10</v>
      </c>
      <c r="C9" s="491"/>
      <c r="D9" s="84">
        <f>D10+D12</f>
        <v>0</v>
      </c>
      <c r="E9" s="84">
        <f t="shared" ref="E9:G9" si="1">E10+E12</f>
        <v>7989420</v>
      </c>
      <c r="F9" s="84">
        <f t="shared" si="1"/>
        <v>0</v>
      </c>
      <c r="G9" s="84">
        <f t="shared" si="1"/>
        <v>7989420</v>
      </c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19" s="75" customFormat="1" ht="18.75" customHeight="1">
      <c r="A10" s="111"/>
      <c r="B10" s="111"/>
      <c r="C10" s="25" t="s">
        <v>12</v>
      </c>
      <c r="D10" s="38">
        <f>D11</f>
        <v>0</v>
      </c>
      <c r="E10" s="38">
        <f t="shared" ref="E10:G10" si="2">E11</f>
        <v>989837</v>
      </c>
      <c r="F10" s="38">
        <f t="shared" si="2"/>
        <v>0</v>
      </c>
      <c r="G10" s="38">
        <f t="shared" si="2"/>
        <v>989837</v>
      </c>
      <c r="J10" s="166"/>
      <c r="K10" s="166"/>
      <c r="L10" s="166"/>
      <c r="M10" s="166"/>
      <c r="N10" s="166"/>
      <c r="O10" s="166"/>
      <c r="P10" s="166"/>
      <c r="Q10" s="166"/>
      <c r="R10" s="166"/>
      <c r="S10" s="166"/>
    </row>
    <row r="11" spans="1:19" s="75" customFormat="1" ht="48">
      <c r="A11" s="99" t="s">
        <v>32</v>
      </c>
      <c r="B11" s="99" t="s">
        <v>159</v>
      </c>
      <c r="C11" s="50"/>
      <c r="D11" s="49">
        <v>0</v>
      </c>
      <c r="E11" s="185">
        <v>989837</v>
      </c>
      <c r="F11" s="49">
        <v>0</v>
      </c>
      <c r="G11" s="49">
        <f>SUM(D11:F11)</f>
        <v>989837</v>
      </c>
      <c r="J11" s="166"/>
      <c r="K11" s="166"/>
      <c r="L11" s="166"/>
      <c r="M11" s="166"/>
      <c r="N11" s="166"/>
      <c r="O11" s="166"/>
      <c r="P11" s="166"/>
      <c r="Q11" s="166"/>
      <c r="R11" s="166"/>
      <c r="S11" s="166"/>
    </row>
    <row r="12" spans="1:19" s="74" customFormat="1" ht="26.25" customHeight="1">
      <c r="A12" s="9"/>
      <c r="B12" s="9"/>
      <c r="C12" s="25" t="s">
        <v>14</v>
      </c>
      <c r="D12" s="58">
        <f>D13+D14</f>
        <v>0</v>
      </c>
      <c r="E12" s="58">
        <f>E13+E14</f>
        <v>6999583</v>
      </c>
      <c r="F12" s="58">
        <f>F13+F14</f>
        <v>0</v>
      </c>
      <c r="G12" s="58">
        <f>G13+G14</f>
        <v>6999583</v>
      </c>
      <c r="I12" s="54"/>
      <c r="J12" s="54"/>
    </row>
    <row r="13" spans="1:19" s="74" customFormat="1" ht="48">
      <c r="A13" s="109" t="s">
        <v>26</v>
      </c>
      <c r="B13" s="109" t="s">
        <v>119</v>
      </c>
      <c r="C13" s="81" t="s">
        <v>120</v>
      </c>
      <c r="D13" s="32">
        <v>0</v>
      </c>
      <c r="E13" s="136">
        <v>145942</v>
      </c>
      <c r="F13" s="32">
        <v>0</v>
      </c>
      <c r="G13" s="59">
        <f>SUM(D13:F13)</f>
        <v>145942</v>
      </c>
      <c r="I13" s="54"/>
      <c r="J13" s="54"/>
    </row>
    <row r="14" spans="1:19" s="74" customFormat="1" ht="25.5" customHeight="1">
      <c r="A14" s="109"/>
      <c r="B14" s="100"/>
      <c r="C14" s="81" t="s">
        <v>121</v>
      </c>
      <c r="D14" s="32">
        <v>0</v>
      </c>
      <c r="E14" s="131">
        <v>6853641</v>
      </c>
      <c r="F14" s="32">
        <v>0</v>
      </c>
      <c r="G14" s="59">
        <f>SUM(D14:F14)</f>
        <v>6853641</v>
      </c>
      <c r="I14" s="54"/>
      <c r="J14" s="54"/>
    </row>
    <row r="15" spans="1:19" s="54" customFormat="1" ht="15.75" customHeight="1"/>
    <row r="16" spans="1:19" s="54" customFormat="1" ht="25.5" customHeight="1"/>
    <row r="17" spans="4:7" ht="25.5" customHeight="1">
      <c r="D17" s="7"/>
      <c r="E17" s="7"/>
      <c r="F17" s="7"/>
      <c r="G17" s="7"/>
    </row>
    <row r="18" spans="4:7" ht="37.5" customHeight="1"/>
    <row r="19" spans="4:7" ht="13.5" customHeight="1"/>
    <row r="22" spans="4:7" ht="12.75" customHeight="1"/>
    <row r="23" spans="4:7" ht="36.75" customHeight="1"/>
    <row r="150" ht="36.75" customHeight="1"/>
  </sheetData>
  <customSheetViews>
    <customSheetView guid="{B9368714-C8BF-401C-BC11-EEA355605C95}" scale="90" showPageBreaks="1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>
      <selection activeCell="D18" sqref="D18"/>
      <pageMargins left="0.31496062992125984" right="0.19685039370078741" top="0.47244094488188981" bottom="0.59055118110236227" header="0.27559055118110237" footer="0.31496062992125984"/>
      <pageSetup paperSize="9" firstPageNumber="958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B9:C9"/>
    <mergeCell ref="A1:G1"/>
    <mergeCell ref="D3:F3"/>
    <mergeCell ref="G3:G4"/>
    <mergeCell ref="A6:C6"/>
    <mergeCell ref="A7:C7"/>
  </mergeCells>
  <pageMargins left="0.31496062992125984" right="0.19685039370078741" top="0.47244094488188981" bottom="0.59055118110236227" header="0.27559055118110237" footer="0.31496062992125984"/>
  <pageSetup paperSize="9" firstPageNumber="947" orientation="landscape" useFirstPageNumber="1" r:id="rId3"/>
  <headerFooter scaleWithDoc="0">
    <oddHeader>&amp;C&amp;P</oddHeader>
    <oddFooter>&amp;LFMPask_N_090519_bud2019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G29"/>
  <sheetViews>
    <sheetView view="pageLayout" zoomScaleNormal="90" workbookViewId="0">
      <selection activeCell="C31" sqref="C31"/>
    </sheetView>
  </sheetViews>
  <sheetFormatPr defaultColWidth="9.140625" defaultRowHeight="12"/>
  <cols>
    <col min="1" max="1" width="19.42578125" style="223" customWidth="1"/>
    <col min="2" max="2" width="20.7109375" style="223" customWidth="1"/>
    <col min="3" max="3" width="46.5703125" style="223" customWidth="1"/>
    <col min="4" max="4" width="12.7109375" style="265" customWidth="1"/>
    <col min="5" max="5" width="13.7109375" style="265" customWidth="1"/>
    <col min="6" max="6" width="12.5703125" style="265" customWidth="1"/>
    <col min="7" max="7" width="15.140625" style="265" customWidth="1"/>
    <col min="8" max="16384" width="9.140625" style="223"/>
  </cols>
  <sheetData>
    <row r="3" spans="1:7" ht="13.5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7" ht="78.75" customHeight="1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7" ht="9" customHeight="1">
      <c r="A5" s="227"/>
      <c r="B5" s="227"/>
      <c r="C5" s="227"/>
      <c r="D5" s="228"/>
      <c r="E5" s="228"/>
      <c r="F5" s="228"/>
      <c r="G5" s="228"/>
    </row>
    <row r="6" spans="1:7" s="230" customFormat="1" ht="16.5" customHeight="1">
      <c r="A6" s="506" t="s">
        <v>54</v>
      </c>
      <c r="B6" s="506"/>
      <c r="C6" s="506"/>
      <c r="D6" s="229">
        <f>SUM(D7)</f>
        <v>7781541</v>
      </c>
      <c r="E6" s="229">
        <f>SUM(E7)</f>
        <v>301262263</v>
      </c>
      <c r="F6" s="229">
        <v>0</v>
      </c>
      <c r="G6" s="229">
        <f>SUM(G7)</f>
        <v>309043804</v>
      </c>
    </row>
    <row r="7" spans="1:7" s="230" customFormat="1" ht="18.75" customHeight="1">
      <c r="A7" s="507" t="s">
        <v>9</v>
      </c>
      <c r="B7" s="507"/>
      <c r="C7" s="507"/>
      <c r="D7" s="231">
        <f>SUM(D11+D24)</f>
        <v>7781541</v>
      </c>
      <c r="E7" s="231">
        <f t="shared" ref="E7:G7" si="0">SUM(E11+E24)</f>
        <v>301262263</v>
      </c>
      <c r="F7" s="231">
        <f t="shared" si="0"/>
        <v>0</v>
      </c>
      <c r="G7" s="231">
        <f t="shared" si="0"/>
        <v>309043804</v>
      </c>
    </row>
    <row r="8" spans="1:7" s="230" customFormat="1">
      <c r="A8" s="232"/>
      <c r="B8" s="232"/>
      <c r="C8" s="233" t="s">
        <v>39</v>
      </c>
      <c r="D8" s="234">
        <f>D27</f>
        <v>0</v>
      </c>
      <c r="E8" s="234">
        <f t="shared" ref="E8:G8" si="1">E27</f>
        <v>2492904</v>
      </c>
      <c r="F8" s="234">
        <f t="shared" si="1"/>
        <v>0</v>
      </c>
      <c r="G8" s="234">
        <f t="shared" si="1"/>
        <v>2492904</v>
      </c>
    </row>
    <row r="9" spans="1:7" s="230" customFormat="1">
      <c r="A9" s="232"/>
      <c r="B9" s="232"/>
      <c r="C9" s="235" t="s">
        <v>140</v>
      </c>
      <c r="D9" s="234">
        <f>D20+D15</f>
        <v>2860712</v>
      </c>
      <c r="E9" s="234">
        <f t="shared" ref="E9:G9" si="2">E20+E15</f>
        <v>0</v>
      </c>
      <c r="F9" s="234">
        <f t="shared" si="2"/>
        <v>0</v>
      </c>
      <c r="G9" s="234">
        <f t="shared" si="2"/>
        <v>2860712</v>
      </c>
    </row>
    <row r="10" spans="1:7" s="230" customFormat="1" ht="7.5" customHeight="1">
      <c r="A10" s="236"/>
      <c r="B10" s="237"/>
      <c r="C10" s="238"/>
      <c r="D10" s="239"/>
      <c r="E10" s="239"/>
      <c r="F10" s="239"/>
      <c r="G10" s="240"/>
    </row>
    <row r="11" spans="1:7" s="243" customFormat="1" ht="24.75" customHeight="1">
      <c r="A11" s="241"/>
      <c r="B11" s="503" t="s">
        <v>10</v>
      </c>
      <c r="C11" s="503"/>
      <c r="D11" s="242">
        <f>D18+D14+D12</f>
        <v>7781541</v>
      </c>
      <c r="E11" s="242">
        <f>E18+E14+E12</f>
        <v>2159061</v>
      </c>
      <c r="F11" s="242">
        <f>F18+F14+F12</f>
        <v>0</v>
      </c>
      <c r="G11" s="242">
        <f>G18+G14+G12</f>
        <v>9940602</v>
      </c>
    </row>
    <row r="12" spans="1:7" s="243" customFormat="1" ht="25.5" customHeight="1">
      <c r="A12" s="244"/>
      <c r="B12" s="245"/>
      <c r="C12" s="90" t="s">
        <v>11</v>
      </c>
      <c r="D12" s="246">
        <f>D13</f>
        <v>0</v>
      </c>
      <c r="E12" s="246">
        <f>E13</f>
        <v>1308116</v>
      </c>
      <c r="F12" s="246">
        <f>F13</f>
        <v>0</v>
      </c>
      <c r="G12" s="246">
        <f>G13</f>
        <v>1308116</v>
      </c>
    </row>
    <row r="13" spans="1:7" s="243" customFormat="1" ht="83.25" customHeight="1">
      <c r="A13" s="247" t="s">
        <v>25</v>
      </c>
      <c r="B13" s="247" t="s">
        <v>270</v>
      </c>
      <c r="C13" s="248"/>
      <c r="D13" s="211">
        <v>0</v>
      </c>
      <c r="E13" s="249">
        <v>1308116</v>
      </c>
      <c r="F13" s="249">
        <v>0</v>
      </c>
      <c r="G13" s="249">
        <f>SUM(D13:F13)</f>
        <v>1308116</v>
      </c>
    </row>
    <row r="14" spans="1:7" s="243" customFormat="1" ht="25.5" customHeight="1">
      <c r="A14" s="244"/>
      <c r="B14" s="245"/>
      <c r="C14" s="90" t="s">
        <v>14</v>
      </c>
      <c r="D14" s="246">
        <f>D15+D16+D17</f>
        <v>171592</v>
      </c>
      <c r="E14" s="246">
        <f t="shared" ref="E14:G14" si="3">E15+E16+E17</f>
        <v>3485</v>
      </c>
      <c r="F14" s="246">
        <f t="shared" si="3"/>
        <v>0</v>
      </c>
      <c r="G14" s="246">
        <f t="shared" si="3"/>
        <v>175077</v>
      </c>
    </row>
    <row r="15" spans="1:7" s="243" customFormat="1" ht="83.25" customHeight="1">
      <c r="A15" s="247" t="s">
        <v>26</v>
      </c>
      <c r="B15" s="247" t="s">
        <v>271</v>
      </c>
      <c r="C15" s="248" t="s">
        <v>272</v>
      </c>
      <c r="D15" s="211">
        <v>153798</v>
      </c>
      <c r="E15" s="249">
        <v>0</v>
      </c>
      <c r="F15" s="249">
        <v>0</v>
      </c>
      <c r="G15" s="249">
        <f>SUM(D15:F15)</f>
        <v>153798</v>
      </c>
    </row>
    <row r="16" spans="1:7" s="243" customFormat="1" ht="72">
      <c r="A16" s="247"/>
      <c r="B16" s="247" t="s">
        <v>67</v>
      </c>
      <c r="C16" s="248" t="s">
        <v>96</v>
      </c>
      <c r="D16" s="211">
        <v>4996</v>
      </c>
      <c r="E16" s="249">
        <v>0</v>
      </c>
      <c r="F16" s="249">
        <v>0</v>
      </c>
      <c r="G16" s="249">
        <f>SUM(D16:F16)</f>
        <v>4996</v>
      </c>
    </row>
    <row r="17" spans="1:7" s="243" customFormat="1" ht="48">
      <c r="A17" s="247"/>
      <c r="B17" s="247" t="s">
        <v>109</v>
      </c>
      <c r="C17" s="248" t="s">
        <v>106</v>
      </c>
      <c r="D17" s="211">
        <v>12798</v>
      </c>
      <c r="E17" s="249">
        <v>3485</v>
      </c>
      <c r="F17" s="249"/>
      <c r="G17" s="249">
        <f>SUM(D17:F17)</f>
        <v>16283</v>
      </c>
    </row>
    <row r="18" spans="1:7" s="243" customFormat="1" ht="28.5" customHeight="1">
      <c r="A18" s="250"/>
      <c r="B18" s="250"/>
      <c r="C18" s="251" t="s">
        <v>15</v>
      </c>
      <c r="D18" s="252">
        <f>SUM(D19)</f>
        <v>7609949</v>
      </c>
      <c r="E18" s="252">
        <f>SUM(E19)</f>
        <v>847460</v>
      </c>
      <c r="F18" s="252">
        <f>SUM(F19)</f>
        <v>0</v>
      </c>
      <c r="G18" s="252">
        <f>SUM(G19)</f>
        <v>8457409</v>
      </c>
    </row>
    <row r="19" spans="1:7" s="243" customFormat="1" ht="24">
      <c r="A19" s="253"/>
      <c r="B19" s="253"/>
      <c r="C19" s="254" t="s">
        <v>18</v>
      </c>
      <c r="D19" s="255">
        <f>D20+D21+D22+D23</f>
        <v>7609949</v>
      </c>
      <c r="E19" s="255">
        <f t="shared" ref="E19:G19" si="4">E20+E21+E22+E23</f>
        <v>847460</v>
      </c>
      <c r="F19" s="255">
        <f t="shared" si="4"/>
        <v>0</v>
      </c>
      <c r="G19" s="255">
        <f t="shared" si="4"/>
        <v>8457409</v>
      </c>
    </row>
    <row r="20" spans="1:7" s="243" customFormat="1" ht="60">
      <c r="A20" s="253" t="s">
        <v>20</v>
      </c>
      <c r="B20" s="256" t="s">
        <v>273</v>
      </c>
      <c r="C20" s="248" t="s">
        <v>214</v>
      </c>
      <c r="D20" s="211">
        <v>2706914</v>
      </c>
      <c r="E20" s="211">
        <v>0</v>
      </c>
      <c r="F20" s="211">
        <f>SUM(F22:F23)</f>
        <v>0</v>
      </c>
      <c r="G20" s="257">
        <f>SUM(D20:F20)</f>
        <v>2706914</v>
      </c>
    </row>
    <row r="21" spans="1:7" s="243" customFormat="1" ht="24">
      <c r="A21" s="253"/>
      <c r="B21" s="256" t="s">
        <v>55</v>
      </c>
      <c r="C21" s="248" t="s">
        <v>56</v>
      </c>
      <c r="D21" s="211">
        <v>28166</v>
      </c>
      <c r="E21" s="211">
        <v>0</v>
      </c>
      <c r="F21" s="211">
        <f>SUM(F23:F23)</f>
        <v>0</v>
      </c>
      <c r="G21" s="257">
        <f>SUM(D21:F21)</f>
        <v>28166</v>
      </c>
    </row>
    <row r="22" spans="1:7" s="243" customFormat="1" ht="22.5" customHeight="1">
      <c r="A22" s="253"/>
      <c r="B22" s="256"/>
      <c r="C22" s="258" t="s">
        <v>167</v>
      </c>
      <c r="D22" s="211">
        <v>258393</v>
      </c>
      <c r="E22" s="259">
        <v>50000</v>
      </c>
      <c r="F22" s="259">
        <v>0</v>
      </c>
      <c r="G22" s="257">
        <f t="shared" ref="G22:G23" si="5">SUM(D22:F22)</f>
        <v>308393</v>
      </c>
    </row>
    <row r="23" spans="1:7" s="243" customFormat="1" ht="27.75" customHeight="1">
      <c r="A23" s="253"/>
      <c r="B23" s="256"/>
      <c r="C23" s="258" t="s">
        <v>213</v>
      </c>
      <c r="D23" s="211">
        <v>4616476</v>
      </c>
      <c r="E23" s="259">
        <v>797460</v>
      </c>
      <c r="F23" s="259">
        <v>0</v>
      </c>
      <c r="G23" s="257">
        <f t="shared" si="5"/>
        <v>5413936</v>
      </c>
    </row>
    <row r="24" spans="1:7" s="260" customFormat="1" ht="26.25" customHeight="1">
      <c r="A24" s="244"/>
      <c r="B24" s="503" t="s">
        <v>17</v>
      </c>
      <c r="C24" s="503"/>
      <c r="D24" s="242">
        <f>D25</f>
        <v>0</v>
      </c>
      <c r="E24" s="242">
        <f t="shared" ref="E24:G24" si="6">E25</f>
        <v>299103202</v>
      </c>
      <c r="F24" s="242">
        <f t="shared" si="6"/>
        <v>0</v>
      </c>
      <c r="G24" s="242">
        <f t="shared" si="6"/>
        <v>299103202</v>
      </c>
    </row>
    <row r="25" spans="1:7">
      <c r="A25" s="261"/>
      <c r="B25" s="261"/>
      <c r="C25" s="251" t="s">
        <v>322</v>
      </c>
      <c r="D25" s="262">
        <f>D26+D28</f>
        <v>0</v>
      </c>
      <c r="E25" s="262">
        <f t="shared" ref="E25:G25" si="7">E26+E28</f>
        <v>299103202</v>
      </c>
      <c r="F25" s="262">
        <f t="shared" si="7"/>
        <v>0</v>
      </c>
      <c r="G25" s="262">
        <f t="shared" si="7"/>
        <v>299103202</v>
      </c>
    </row>
    <row r="26" spans="1:7" ht="24">
      <c r="A26" s="253" t="s">
        <v>326</v>
      </c>
      <c r="B26" s="256" t="s">
        <v>391</v>
      </c>
      <c r="C26" s="248" t="s">
        <v>327</v>
      </c>
      <c r="D26" s="211">
        <v>0</v>
      </c>
      <c r="E26" s="211">
        <v>255365712</v>
      </c>
      <c r="F26" s="211">
        <v>0</v>
      </c>
      <c r="G26" s="249">
        <f>SUM(D26:F26)</f>
        <v>255365712</v>
      </c>
    </row>
    <row r="27" spans="1:7">
      <c r="A27" s="263"/>
      <c r="B27" s="263"/>
      <c r="C27" s="264" t="s">
        <v>39</v>
      </c>
      <c r="D27" s="249">
        <v>0</v>
      </c>
      <c r="E27" s="249">
        <v>2492904</v>
      </c>
      <c r="F27" s="249">
        <v>0</v>
      </c>
      <c r="G27" s="249">
        <f>SUM(D27:F27)</f>
        <v>2492904</v>
      </c>
    </row>
    <row r="28" spans="1:7" ht="24">
      <c r="A28" s="253" t="s">
        <v>328</v>
      </c>
      <c r="B28" s="263"/>
      <c r="C28" s="248" t="s">
        <v>327</v>
      </c>
      <c r="D28" s="249">
        <v>0</v>
      </c>
      <c r="E28" s="249">
        <v>43737490</v>
      </c>
      <c r="F28" s="249">
        <v>0</v>
      </c>
      <c r="G28" s="249">
        <f>SUM(D28:F28)</f>
        <v>43737490</v>
      </c>
    </row>
    <row r="29" spans="1:7">
      <c r="A29" s="263"/>
      <c r="B29" s="263"/>
      <c r="C29" s="248"/>
      <c r="D29" s="249"/>
      <c r="E29" s="249"/>
      <c r="F29" s="249"/>
      <c r="G29" s="249">
        <f t="shared" ref="G29" si="8">SUM(D29:F29)</f>
        <v>0</v>
      </c>
    </row>
  </sheetData>
  <customSheetViews>
    <customSheetView guid="{B9368714-C8BF-401C-BC11-EEA355605C95}" scale="90" showPageBreaks="1" topLeftCell="B1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B1">
      <selection activeCell="E22" sqref="E22"/>
      <pageMargins left="0.31496062992125984" right="0.19685039370078741" top="0.47244094488188981" bottom="0.59055118110236227" header="0.27559055118110237" footer="0.31496062992125984"/>
      <pageSetup paperSize="9" firstPageNumber="959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G3:G4"/>
    <mergeCell ref="B24:C24"/>
    <mergeCell ref="D3:F3"/>
    <mergeCell ref="A6:C6"/>
    <mergeCell ref="A7:C7"/>
    <mergeCell ref="B11:C11"/>
  </mergeCells>
  <pageMargins left="0.31496062992125984" right="0.19685039370078741" top="0.47244094488188981" bottom="0.59055118110236227" header="0.27559055118110237" footer="0.31496062992125984"/>
  <pageSetup paperSize="9" firstPageNumber="948" orientation="landscape" useFirstPageNumber="1" r:id="rId3"/>
  <headerFooter scaleWithDoc="0">
    <oddHeader>&amp;C&amp;P</oddHeader>
    <oddFooter>&amp;LFMPask_N_090519_bud2019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view="pageLayout" zoomScaleNormal="90" workbookViewId="0">
      <selection activeCell="C17" sqref="C17"/>
    </sheetView>
  </sheetViews>
  <sheetFormatPr defaultColWidth="13.42578125" defaultRowHeight="12"/>
  <cols>
    <col min="1" max="1" width="19.85546875" style="223" customWidth="1"/>
    <col min="2" max="2" width="22.140625" style="223" customWidth="1"/>
    <col min="3" max="3" width="45.42578125" style="223" customWidth="1"/>
    <col min="4" max="4" width="12.7109375" style="265" customWidth="1"/>
    <col min="5" max="6" width="12.5703125" style="265" customWidth="1"/>
    <col min="7" max="7" width="14.7109375" style="265" customWidth="1"/>
    <col min="8" max="16384" width="13.42578125" style="477"/>
  </cols>
  <sheetData>
    <row r="1" spans="1:7" ht="10.5" customHeight="1">
      <c r="A1" s="508"/>
      <c r="B1" s="508"/>
      <c r="C1" s="508"/>
      <c r="D1" s="508"/>
      <c r="E1" s="508"/>
      <c r="F1" s="508"/>
      <c r="G1" s="508"/>
    </row>
    <row r="2" spans="1:7">
      <c r="A2" s="266"/>
      <c r="B2" s="266"/>
      <c r="C2" s="266"/>
      <c r="D2" s="322"/>
      <c r="E2" s="322"/>
      <c r="F2" s="322"/>
      <c r="G2" s="268"/>
    </row>
    <row r="3" spans="1:7" ht="13.5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7" ht="77.25" customHeight="1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7" ht="12" customHeight="1"/>
    <row r="6" spans="1:7" s="230" customFormat="1" ht="15" customHeight="1">
      <c r="A6" s="506" t="s">
        <v>47</v>
      </c>
      <c r="B6" s="506"/>
      <c r="C6" s="506"/>
      <c r="D6" s="229">
        <f>SUM(D7)</f>
        <v>1171346</v>
      </c>
      <c r="E6" s="229">
        <f>SUM(E7)</f>
        <v>73824</v>
      </c>
      <c r="F6" s="229">
        <f>SUM(F7)</f>
        <v>0</v>
      </c>
      <c r="G6" s="229">
        <f>SUM(G7)</f>
        <v>1245170</v>
      </c>
    </row>
    <row r="7" spans="1:7" s="230" customFormat="1" ht="18" customHeight="1">
      <c r="A7" s="507" t="s">
        <v>9</v>
      </c>
      <c r="B7" s="507"/>
      <c r="C7" s="507"/>
      <c r="D7" s="231">
        <f>SUM(D10)</f>
        <v>1171346</v>
      </c>
      <c r="E7" s="231">
        <f>SUM(E10)</f>
        <v>73824</v>
      </c>
      <c r="F7" s="231">
        <f>SUM(F10)</f>
        <v>0</v>
      </c>
      <c r="G7" s="231">
        <f>SUM(G10)</f>
        <v>1245170</v>
      </c>
    </row>
    <row r="8" spans="1:7" s="230" customFormat="1" ht="13.5" customHeight="1">
      <c r="A8" s="478"/>
      <c r="B8" s="478"/>
      <c r="C8" s="479" t="s">
        <v>39</v>
      </c>
      <c r="D8" s="480">
        <f>D14</f>
        <v>802431</v>
      </c>
      <c r="E8" s="480">
        <f t="shared" ref="E8:G8" si="0">E14</f>
        <v>0</v>
      </c>
      <c r="F8" s="480">
        <f t="shared" si="0"/>
        <v>0</v>
      </c>
      <c r="G8" s="480">
        <f t="shared" si="0"/>
        <v>802431</v>
      </c>
    </row>
    <row r="9" spans="1:7" s="230" customFormat="1" ht="9" customHeight="1">
      <c r="A9" s="266"/>
      <c r="B9" s="266"/>
      <c r="C9" s="232"/>
      <c r="D9" s="481"/>
      <c r="E9" s="481"/>
      <c r="F9" s="481"/>
    </row>
    <row r="10" spans="1:7" s="230" customFormat="1" ht="24.75" customHeight="1">
      <c r="A10" s="266"/>
      <c r="B10" s="509" t="s">
        <v>10</v>
      </c>
      <c r="C10" s="509"/>
      <c r="D10" s="360">
        <f>D11</f>
        <v>1171346</v>
      </c>
      <c r="E10" s="360">
        <f>E11</f>
        <v>73824</v>
      </c>
      <c r="F10" s="360">
        <f>F11</f>
        <v>0</v>
      </c>
      <c r="G10" s="360">
        <f t="shared" ref="D10:G11" si="1">G11</f>
        <v>1245170</v>
      </c>
    </row>
    <row r="11" spans="1:7" s="230" customFormat="1" ht="27" customHeight="1">
      <c r="A11" s="232"/>
      <c r="B11" s="482"/>
      <c r="C11" s="483" t="s">
        <v>14</v>
      </c>
      <c r="D11" s="484">
        <f t="shared" si="1"/>
        <v>1171346</v>
      </c>
      <c r="E11" s="484">
        <f t="shared" si="1"/>
        <v>73824</v>
      </c>
      <c r="F11" s="484">
        <f t="shared" si="1"/>
        <v>0</v>
      </c>
      <c r="G11" s="484">
        <f t="shared" si="1"/>
        <v>1245170</v>
      </c>
    </row>
    <row r="12" spans="1:7" s="230" customFormat="1" ht="48">
      <c r="A12" s="363" t="s">
        <v>26</v>
      </c>
      <c r="B12" s="363"/>
      <c r="C12" s="485"/>
      <c r="D12" s="388">
        <f>D13+D15</f>
        <v>1171346</v>
      </c>
      <c r="E12" s="388">
        <f>E13+E15</f>
        <v>73824</v>
      </c>
      <c r="F12" s="388">
        <f t="shared" ref="F12:G12" si="2">F13+F15</f>
        <v>0</v>
      </c>
      <c r="G12" s="388">
        <f t="shared" si="2"/>
        <v>1245170</v>
      </c>
    </row>
    <row r="13" spans="1:7" s="230" customFormat="1" ht="72">
      <c r="A13" s="363"/>
      <c r="B13" s="363" t="s">
        <v>67</v>
      </c>
      <c r="C13" s="485" t="s">
        <v>96</v>
      </c>
      <c r="D13" s="388">
        <v>1171346</v>
      </c>
      <c r="E13" s="486">
        <v>0</v>
      </c>
      <c r="F13" s="486">
        <v>0</v>
      </c>
      <c r="G13" s="373">
        <f>SUM(D13:F13)</f>
        <v>1171346</v>
      </c>
    </row>
    <row r="14" spans="1:7" s="230" customFormat="1">
      <c r="A14" s="487"/>
      <c r="B14" s="487"/>
      <c r="C14" s="488" t="s">
        <v>39</v>
      </c>
      <c r="D14" s="388">
        <v>802431</v>
      </c>
      <c r="E14" s="486">
        <v>0</v>
      </c>
      <c r="F14" s="486">
        <v>0</v>
      </c>
      <c r="G14" s="373">
        <f>SUM(D14:F14)</f>
        <v>802431</v>
      </c>
    </row>
    <row r="15" spans="1:7" ht="60">
      <c r="A15" s="227"/>
      <c r="B15" s="363" t="s">
        <v>163</v>
      </c>
      <c r="C15" s="311" t="s">
        <v>369</v>
      </c>
      <c r="D15" s="228">
        <v>0</v>
      </c>
      <c r="E15" s="316">
        <v>73824</v>
      </c>
      <c r="F15" s="228">
        <v>0</v>
      </c>
      <c r="G15" s="373">
        <f>SUM(D15:F15)</f>
        <v>73824</v>
      </c>
    </row>
    <row r="20" spans="2:2" ht="12.75">
      <c r="B20" s="489"/>
    </row>
  </sheetData>
  <customSheetViews>
    <customSheetView guid="{B9368714-C8BF-401C-BC11-EEA355605C95}" scale="90" showPageBreaks="1">
      <selection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selection activeCell="C8" sqref="C8"/>
      <pageMargins left="0.31496062992125984" right="0.19685039370078741" top="0.47244094488188981" bottom="0.59055118110236227" header="0.27559055118110237" footer="0.31496062992125984"/>
      <pageSetup paperSize="9" firstPageNumber="960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0:C10"/>
    <mergeCell ref="G3:G4"/>
  </mergeCells>
  <pageMargins left="0.31496062992125984" right="0.19685039370078741" top="0.47244094488188981" bottom="0.59055118110236227" header="0.27559055118110237" footer="0.31496062992125984"/>
  <pageSetup paperSize="9" firstPageNumber="950" orientation="landscape" useFirstPageNumber="1" r:id="rId3"/>
  <headerFooter scaleWithDoc="0">
    <oddHeader>&amp;C&amp;P</oddHeader>
    <oddFooter>&amp;LFMPask_N_090519_bud2019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05"/>
  <sheetViews>
    <sheetView view="pageLayout" zoomScaleNormal="90" workbookViewId="0">
      <selection activeCell="B34" sqref="B34"/>
    </sheetView>
  </sheetViews>
  <sheetFormatPr defaultColWidth="13.42578125" defaultRowHeight="12"/>
  <cols>
    <col min="1" max="1" width="19.42578125" style="223" customWidth="1"/>
    <col min="2" max="2" width="22.140625" style="223" customWidth="1"/>
    <col min="3" max="3" width="46.5703125" style="223" customWidth="1"/>
    <col min="4" max="4" width="12.7109375" style="223" customWidth="1"/>
    <col min="5" max="6" width="12.5703125" style="223" customWidth="1"/>
    <col min="7" max="7" width="14.85546875" style="265" customWidth="1"/>
    <col min="8" max="9" width="13.42578125" style="223"/>
    <col min="10" max="10" width="23.85546875" style="223" customWidth="1"/>
    <col min="11" max="16384" width="13.42578125" style="223"/>
  </cols>
  <sheetData>
    <row r="1" spans="1:7" ht="14.25">
      <c r="A1" s="508"/>
      <c r="B1" s="508"/>
      <c r="C1" s="508"/>
      <c r="D1" s="508"/>
      <c r="E1" s="508"/>
      <c r="F1" s="508"/>
      <c r="G1" s="508"/>
    </row>
    <row r="2" spans="1:7">
      <c r="A2" s="266"/>
      <c r="B2" s="266"/>
      <c r="C2" s="266"/>
      <c r="D2" s="267"/>
      <c r="E2" s="267"/>
      <c r="F2" s="267"/>
      <c r="G2" s="268"/>
    </row>
    <row r="3" spans="1:7" ht="15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7" ht="79.150000000000006" customHeight="1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7" ht="9" customHeight="1"/>
    <row r="6" spans="1:7" s="230" customFormat="1" ht="15" customHeight="1">
      <c r="A6" s="506" t="s">
        <v>48</v>
      </c>
      <c r="B6" s="506"/>
      <c r="C6" s="506"/>
      <c r="D6" s="229">
        <f>SUM(D7)</f>
        <v>850509</v>
      </c>
      <c r="E6" s="229">
        <f t="shared" ref="E6:G6" si="0">SUM(E7)</f>
        <v>23195471</v>
      </c>
      <c r="F6" s="229">
        <f t="shared" si="0"/>
        <v>0</v>
      </c>
      <c r="G6" s="229">
        <f t="shared" si="0"/>
        <v>24045980</v>
      </c>
    </row>
    <row r="7" spans="1:7" s="230" customFormat="1" ht="15" customHeight="1">
      <c r="A7" s="507" t="s">
        <v>9</v>
      </c>
      <c r="B7" s="507"/>
      <c r="C7" s="507"/>
      <c r="D7" s="231">
        <f>SUM(D11)</f>
        <v>850509</v>
      </c>
      <c r="E7" s="231">
        <f t="shared" ref="E7:G7" si="1">SUM(E11)</f>
        <v>23195471</v>
      </c>
      <c r="F7" s="231">
        <f t="shared" si="1"/>
        <v>0</v>
      </c>
      <c r="G7" s="231">
        <f t="shared" si="1"/>
        <v>24045980</v>
      </c>
    </row>
    <row r="8" spans="1:7" s="230" customFormat="1" ht="17.25" customHeight="1">
      <c r="A8" s="232"/>
      <c r="B8" s="232"/>
      <c r="C8" s="235" t="s">
        <v>19</v>
      </c>
      <c r="D8" s="234">
        <f>D30</f>
        <v>285909</v>
      </c>
      <c r="E8" s="234">
        <f t="shared" ref="E8:G8" si="2">E30</f>
        <v>0</v>
      </c>
      <c r="F8" s="234">
        <f t="shared" si="2"/>
        <v>0</v>
      </c>
      <c r="G8" s="234">
        <f t="shared" si="2"/>
        <v>285909</v>
      </c>
    </row>
    <row r="9" spans="1:7" s="230" customFormat="1" ht="17.25" customHeight="1">
      <c r="A9" s="232"/>
      <c r="B9" s="232"/>
      <c r="C9" s="460" t="s">
        <v>39</v>
      </c>
      <c r="D9" s="234"/>
      <c r="E9" s="234"/>
      <c r="F9" s="234"/>
      <c r="G9" s="234"/>
    </row>
    <row r="10" spans="1:7" s="436" customFormat="1" ht="8.25" customHeight="1">
      <c r="A10" s="266"/>
      <c r="B10" s="266"/>
      <c r="C10" s="461"/>
      <c r="D10" s="325"/>
      <c r="E10" s="325"/>
      <c r="F10" s="325"/>
      <c r="G10" s="462"/>
    </row>
    <row r="11" spans="1:7" s="243" customFormat="1" ht="24.75" customHeight="1">
      <c r="A11" s="244"/>
      <c r="B11" s="503" t="s">
        <v>10</v>
      </c>
      <c r="C11" s="503"/>
      <c r="D11" s="242">
        <f>SUM(D12+D16+D19+D29+D32+D34)</f>
        <v>850509</v>
      </c>
      <c r="E11" s="242">
        <f>SUM(E12+E16+E19+E29+E32+E34)</f>
        <v>23195471</v>
      </c>
      <c r="F11" s="242">
        <f>SUM(F12+F16+F19+F29+F32+F34)</f>
        <v>0</v>
      </c>
      <c r="G11" s="242">
        <f>SUM(G12+G16+G19+G29+G32+G34)</f>
        <v>24045980</v>
      </c>
    </row>
    <row r="12" spans="1:7" s="243" customFormat="1" ht="30" customHeight="1">
      <c r="A12" s="406"/>
      <c r="B12" s="407"/>
      <c r="C12" s="408" t="s">
        <v>11</v>
      </c>
      <c r="D12" s="409">
        <f>D13+D15</f>
        <v>0</v>
      </c>
      <c r="E12" s="409">
        <f t="shared" ref="E12:G12" si="3">E13+E15</f>
        <v>21190936</v>
      </c>
      <c r="F12" s="409">
        <f t="shared" si="3"/>
        <v>0</v>
      </c>
      <c r="G12" s="409">
        <f t="shared" si="3"/>
        <v>21190936</v>
      </c>
    </row>
    <row r="13" spans="1:7" s="243" customFormat="1" ht="48">
      <c r="A13" s="278" t="s">
        <v>25</v>
      </c>
      <c r="B13" s="278" t="s">
        <v>155</v>
      </c>
      <c r="C13" s="463"/>
      <c r="D13" s="410">
        <v>0</v>
      </c>
      <c r="E13" s="410">
        <v>20367247</v>
      </c>
      <c r="F13" s="410">
        <v>0</v>
      </c>
      <c r="G13" s="410">
        <f>SUM(D13:F13)</f>
        <v>20367247</v>
      </c>
    </row>
    <row r="14" spans="1:7" s="243" customFormat="1">
      <c r="A14" s="278"/>
      <c r="B14" s="278"/>
      <c r="C14" s="463"/>
      <c r="D14" s="464"/>
      <c r="E14" s="464"/>
      <c r="F14" s="464"/>
      <c r="G14" s="410"/>
    </row>
    <row r="15" spans="1:7" s="243" customFormat="1" ht="48.75" customHeight="1">
      <c r="A15" s="295"/>
      <c r="B15" s="278" t="s">
        <v>154</v>
      </c>
      <c r="C15" s="305"/>
      <c r="D15" s="464">
        <v>0</v>
      </c>
      <c r="E15" s="464">
        <v>823689</v>
      </c>
      <c r="F15" s="464">
        <v>0</v>
      </c>
      <c r="G15" s="410">
        <f>SUM(D15:F15)</f>
        <v>823689</v>
      </c>
    </row>
    <row r="16" spans="1:7" s="243" customFormat="1" ht="15" customHeight="1">
      <c r="A16" s="465"/>
      <c r="B16" s="407"/>
      <c r="C16" s="466" t="s">
        <v>12</v>
      </c>
      <c r="D16" s="431">
        <f>SUM(D17:D18)</f>
        <v>0</v>
      </c>
      <c r="E16" s="431">
        <f t="shared" ref="E16:G16" si="4">SUM(E17:E18)</f>
        <v>214527</v>
      </c>
      <c r="F16" s="431">
        <f t="shared" si="4"/>
        <v>0</v>
      </c>
      <c r="G16" s="431">
        <f t="shared" si="4"/>
        <v>214527</v>
      </c>
    </row>
    <row r="17" spans="1:15" s="243" customFormat="1" ht="36">
      <c r="A17" s="278" t="s">
        <v>32</v>
      </c>
      <c r="B17" s="278" t="s">
        <v>172</v>
      </c>
      <c r="C17" s="453"/>
      <c r="D17" s="249">
        <v>0</v>
      </c>
      <c r="E17" s="211">
        <v>130027</v>
      </c>
      <c r="F17" s="293">
        <v>0</v>
      </c>
      <c r="G17" s="257">
        <f>SUM(D17:F17)</f>
        <v>130027</v>
      </c>
    </row>
    <row r="18" spans="1:15" s="243" customFormat="1" ht="36">
      <c r="A18" s="278"/>
      <c r="B18" s="278" t="s">
        <v>157</v>
      </c>
      <c r="C18" s="453"/>
      <c r="D18" s="249">
        <v>0</v>
      </c>
      <c r="E18" s="211">
        <v>84500</v>
      </c>
      <c r="F18" s="293">
        <v>0</v>
      </c>
      <c r="G18" s="257">
        <f>SUM(D18:F18)</f>
        <v>84500</v>
      </c>
    </row>
    <row r="19" spans="1:15" s="243" customFormat="1" ht="16.5" customHeight="1">
      <c r="A19" s="467"/>
      <c r="B19" s="445"/>
      <c r="C19" s="466" t="s">
        <v>142</v>
      </c>
      <c r="D19" s="431">
        <f>D20</f>
        <v>454410</v>
      </c>
      <c r="E19" s="431">
        <f t="shared" ref="E19:G19" si="5">E20</f>
        <v>1259072</v>
      </c>
      <c r="F19" s="431">
        <f t="shared" si="5"/>
        <v>0</v>
      </c>
      <c r="G19" s="431">
        <f t="shared" si="5"/>
        <v>1713482</v>
      </c>
    </row>
    <row r="20" spans="1:15" s="243" customFormat="1" ht="36.75" customHeight="1">
      <c r="A20" s="278" t="s">
        <v>49</v>
      </c>
      <c r="B20" s="278" t="s">
        <v>51</v>
      </c>
      <c r="C20" s="453"/>
      <c r="D20" s="249">
        <f>D21+D22+D23+D24+D25+D26+D27+D28</f>
        <v>454410</v>
      </c>
      <c r="E20" s="249">
        <f t="shared" ref="E20:G20" si="6">E21+E22+E23+E24+E25+E26+E27+E28</f>
        <v>1259072</v>
      </c>
      <c r="F20" s="249">
        <f t="shared" si="6"/>
        <v>0</v>
      </c>
      <c r="G20" s="249">
        <f t="shared" si="6"/>
        <v>1713482</v>
      </c>
    </row>
    <row r="21" spans="1:15" s="243" customFormat="1" ht="24">
      <c r="A21" s="278"/>
      <c r="B21" s="278"/>
      <c r="C21" s="248" t="s">
        <v>160</v>
      </c>
      <c r="D21" s="249">
        <v>0</v>
      </c>
      <c r="E21" s="211">
        <v>788252</v>
      </c>
      <c r="F21" s="293">
        <v>0</v>
      </c>
      <c r="G21" s="249">
        <f t="shared" ref="G21:G27" si="7">D21+E21+F21</f>
        <v>788252</v>
      </c>
    </row>
    <row r="22" spans="1:15" s="243" customFormat="1" ht="26.25" customHeight="1">
      <c r="A22" s="453"/>
      <c r="B22" s="453"/>
      <c r="C22" s="248" t="s">
        <v>66</v>
      </c>
      <c r="D22" s="211">
        <v>360951</v>
      </c>
      <c r="E22" s="211">
        <v>284574</v>
      </c>
      <c r="F22" s="293">
        <v>0</v>
      </c>
      <c r="G22" s="249">
        <f t="shared" si="7"/>
        <v>645525</v>
      </c>
    </row>
    <row r="23" spans="1:15" s="243" customFormat="1">
      <c r="A23" s="453"/>
      <c r="B23" s="453"/>
      <c r="C23" s="468" t="s">
        <v>52</v>
      </c>
      <c r="D23" s="249">
        <v>0</v>
      </c>
      <c r="E23" s="211">
        <v>163278</v>
      </c>
      <c r="F23" s="293">
        <v>0</v>
      </c>
      <c r="G23" s="249">
        <f t="shared" si="7"/>
        <v>163278</v>
      </c>
    </row>
    <row r="24" spans="1:15" s="243" customFormat="1" ht="13.5" customHeight="1">
      <c r="A24" s="453"/>
      <c r="B24" s="465"/>
      <c r="C24" s="468" t="s">
        <v>50</v>
      </c>
      <c r="D24" s="249">
        <v>43268</v>
      </c>
      <c r="E24" s="211">
        <v>22968</v>
      </c>
      <c r="F24" s="293">
        <v>0</v>
      </c>
      <c r="G24" s="249">
        <f t="shared" si="7"/>
        <v>66236</v>
      </c>
      <c r="I24" s="101"/>
      <c r="J24" s="101"/>
      <c r="K24" s="101"/>
      <c r="L24" s="102"/>
      <c r="M24" s="102"/>
      <c r="N24" s="102"/>
      <c r="O24" s="260"/>
    </row>
    <row r="25" spans="1:15" s="243" customFormat="1" ht="13.5" customHeight="1">
      <c r="A25" s="453"/>
      <c r="B25" s="453"/>
      <c r="C25" s="468" t="s">
        <v>97</v>
      </c>
      <c r="D25" s="211">
        <v>17500</v>
      </c>
      <c r="E25" s="293">
        <v>0</v>
      </c>
      <c r="F25" s="293">
        <v>0</v>
      </c>
      <c r="G25" s="249">
        <f t="shared" si="7"/>
        <v>17500</v>
      </c>
      <c r="I25" s="101"/>
      <c r="J25" s="101"/>
      <c r="K25" s="101"/>
      <c r="L25" s="102"/>
      <c r="M25" s="102"/>
      <c r="N25" s="102"/>
      <c r="O25" s="260"/>
    </row>
    <row r="26" spans="1:15" s="346" customFormat="1" ht="25.5" customHeight="1">
      <c r="A26" s="253"/>
      <c r="B26" s="253"/>
      <c r="C26" s="469" t="s">
        <v>225</v>
      </c>
      <c r="D26" s="249">
        <v>6500</v>
      </c>
      <c r="E26" s="249">
        <v>0</v>
      </c>
      <c r="F26" s="470">
        <v>0</v>
      </c>
      <c r="G26" s="249">
        <f t="shared" si="7"/>
        <v>6500</v>
      </c>
      <c r="I26" s="101"/>
      <c r="J26" s="101"/>
      <c r="K26" s="101"/>
      <c r="L26" s="102"/>
      <c r="M26" s="102"/>
      <c r="N26" s="102"/>
      <c r="O26" s="261"/>
    </row>
    <row r="27" spans="1:15" s="243" customFormat="1" ht="27" customHeight="1">
      <c r="A27" s="453"/>
      <c r="B27" s="453"/>
      <c r="C27" s="468" t="s">
        <v>226</v>
      </c>
      <c r="D27" s="211">
        <v>12000</v>
      </c>
      <c r="E27" s="293">
        <v>0</v>
      </c>
      <c r="F27" s="293">
        <v>0</v>
      </c>
      <c r="G27" s="249">
        <f t="shared" si="7"/>
        <v>12000</v>
      </c>
      <c r="I27" s="101"/>
      <c r="J27" s="101"/>
      <c r="K27" s="101"/>
      <c r="L27" s="102"/>
      <c r="M27" s="102"/>
      <c r="N27" s="102"/>
      <c r="O27" s="260"/>
    </row>
    <row r="28" spans="1:15" s="243" customFormat="1" ht="27" customHeight="1">
      <c r="A28" s="453"/>
      <c r="B28" s="453"/>
      <c r="C28" s="468" t="s">
        <v>274</v>
      </c>
      <c r="D28" s="211">
        <v>14191</v>
      </c>
      <c r="E28" s="293">
        <v>0</v>
      </c>
      <c r="F28" s="293">
        <v>0</v>
      </c>
      <c r="G28" s="249">
        <f>D28+E28+F28</f>
        <v>14191</v>
      </c>
      <c r="I28" s="101"/>
      <c r="J28" s="101"/>
      <c r="K28" s="101"/>
      <c r="L28" s="102"/>
      <c r="M28" s="102"/>
      <c r="N28" s="102"/>
      <c r="O28" s="260"/>
    </row>
    <row r="29" spans="1:15" s="291" customFormat="1" ht="15.75" customHeight="1">
      <c r="A29" s="471"/>
      <c r="B29" s="472"/>
      <c r="C29" s="446" t="s">
        <v>149</v>
      </c>
      <c r="D29" s="289">
        <f>D30+D31</f>
        <v>285909</v>
      </c>
      <c r="E29" s="289">
        <f t="shared" ref="E29:G29" si="8">E30+E31</f>
        <v>329920</v>
      </c>
      <c r="F29" s="289">
        <f t="shared" si="8"/>
        <v>0</v>
      </c>
      <c r="G29" s="289">
        <f t="shared" si="8"/>
        <v>615829</v>
      </c>
      <c r="I29" s="102"/>
      <c r="J29" s="260"/>
    </row>
    <row r="30" spans="1:15" s="291" customFormat="1" ht="81.75" customHeight="1">
      <c r="A30" s="296" t="s">
        <v>117</v>
      </c>
      <c r="B30" s="296" t="s">
        <v>122</v>
      </c>
      <c r="C30" s="292"/>
      <c r="D30" s="419">
        <v>285909</v>
      </c>
      <c r="E30" s="281">
        <v>0</v>
      </c>
      <c r="F30" s="281">
        <v>0</v>
      </c>
      <c r="G30" s="424">
        <f t="shared" ref="G30:G31" si="9">SUM(D30:F30)</f>
        <v>285909</v>
      </c>
    </row>
    <row r="31" spans="1:15" s="291" customFormat="1" ht="36">
      <c r="A31" s="296"/>
      <c r="B31" s="296" t="s">
        <v>123</v>
      </c>
      <c r="C31" s="292"/>
      <c r="D31" s="281">
        <v>0</v>
      </c>
      <c r="E31" s="211">
        <v>329920</v>
      </c>
      <c r="F31" s="281">
        <v>0</v>
      </c>
      <c r="G31" s="257">
        <f t="shared" si="9"/>
        <v>329920</v>
      </c>
    </row>
    <row r="32" spans="1:15" s="243" customFormat="1" ht="30" customHeight="1">
      <c r="A32" s="473"/>
      <c r="B32" s="238"/>
      <c r="C32" s="474" t="s">
        <v>14</v>
      </c>
      <c r="D32" s="475">
        <f>D33</f>
        <v>110190</v>
      </c>
      <c r="E32" s="475">
        <f t="shared" ref="E32:G32" si="10">E33</f>
        <v>0</v>
      </c>
      <c r="F32" s="475">
        <f t="shared" si="10"/>
        <v>0</v>
      </c>
      <c r="G32" s="475">
        <f t="shared" si="10"/>
        <v>110190</v>
      </c>
      <c r="I32" s="260"/>
      <c r="J32" s="260"/>
      <c r="K32" s="260"/>
      <c r="L32" s="260"/>
      <c r="M32" s="260"/>
      <c r="N32" s="102"/>
      <c r="O32" s="260"/>
    </row>
    <row r="33" spans="1:15" s="243" customFormat="1" ht="70.5" customHeight="1">
      <c r="A33" s="296" t="s">
        <v>26</v>
      </c>
      <c r="B33" s="256" t="s">
        <v>67</v>
      </c>
      <c r="C33" s="201" t="s">
        <v>96</v>
      </c>
      <c r="D33" s="211">
        <v>110190</v>
      </c>
      <c r="E33" s="259">
        <v>0</v>
      </c>
      <c r="F33" s="259">
        <v>0</v>
      </c>
      <c r="G33" s="257">
        <f>SUM(D33:F33)</f>
        <v>110190</v>
      </c>
      <c r="I33" s="260"/>
      <c r="J33" s="260"/>
      <c r="K33" s="260"/>
      <c r="L33" s="260"/>
      <c r="M33" s="260"/>
      <c r="N33" s="102"/>
      <c r="O33" s="260"/>
    </row>
    <row r="34" spans="1:15" s="260" customFormat="1" ht="30" customHeight="1">
      <c r="A34" s="406"/>
      <c r="B34" s="406"/>
      <c r="C34" s="251" t="s">
        <v>150</v>
      </c>
      <c r="D34" s="246">
        <f t="shared" ref="D34:F35" si="11">D35</f>
        <v>0</v>
      </c>
      <c r="E34" s="246">
        <f t="shared" si="11"/>
        <v>201016</v>
      </c>
      <c r="F34" s="246">
        <f t="shared" si="11"/>
        <v>0</v>
      </c>
      <c r="G34" s="246">
        <f>SUM(D34:F34)</f>
        <v>201016</v>
      </c>
      <c r="N34" s="102"/>
    </row>
    <row r="35" spans="1:15" s="260" customFormat="1" ht="24">
      <c r="A35" s="453"/>
      <c r="B35" s="453"/>
      <c r="C35" s="454" t="s">
        <v>141</v>
      </c>
      <c r="D35" s="432">
        <f t="shared" si="11"/>
        <v>0</v>
      </c>
      <c r="E35" s="432">
        <f t="shared" si="11"/>
        <v>201016</v>
      </c>
      <c r="F35" s="432">
        <f t="shared" si="11"/>
        <v>0</v>
      </c>
      <c r="G35" s="432">
        <f>G36</f>
        <v>201016</v>
      </c>
      <c r="N35" s="102"/>
    </row>
    <row r="36" spans="1:15" s="260" customFormat="1" ht="72">
      <c r="A36" s="317" t="s">
        <v>84</v>
      </c>
      <c r="B36" s="278" t="s">
        <v>90</v>
      </c>
      <c r="C36" s="248"/>
      <c r="D36" s="249">
        <v>0</v>
      </c>
      <c r="E36" s="211">
        <v>201016</v>
      </c>
      <c r="F36" s="249">
        <v>0</v>
      </c>
      <c r="G36" s="476">
        <f>SUM(D36:F36)</f>
        <v>201016</v>
      </c>
      <c r="N36" s="102"/>
    </row>
    <row r="37" spans="1:15" s="260" customFormat="1">
      <c r="G37" s="358"/>
      <c r="N37" s="102"/>
    </row>
    <row r="38" spans="1:15" s="260" customFormat="1">
      <c r="G38" s="358"/>
      <c r="N38" s="102"/>
    </row>
    <row r="39" spans="1:15">
      <c r="N39" s="102"/>
    </row>
    <row r="40" spans="1:15">
      <c r="N40" s="102"/>
    </row>
    <row r="41" spans="1:15">
      <c r="N41" s="102"/>
    </row>
    <row r="42" spans="1:15">
      <c r="N42" s="102"/>
    </row>
    <row r="43" spans="1:15">
      <c r="N43" s="102"/>
    </row>
    <row r="44" spans="1:15">
      <c r="N44" s="102"/>
    </row>
    <row r="45" spans="1:15">
      <c r="N45" s="102"/>
    </row>
    <row r="46" spans="1:15">
      <c r="N46" s="102"/>
    </row>
    <row r="47" spans="1:15">
      <c r="N47" s="102"/>
    </row>
    <row r="105" ht="36.75" customHeight="1"/>
  </sheetData>
  <customSheetViews>
    <customSheetView guid="{B9368714-C8BF-401C-BC11-EEA355605C95}" scale="90" showPageBreaks="1">
      <pane xSplit="1" ySplit="8" topLeftCell="B9" activePane="bottomRight" state="frozen"/>
      <selection pane="bottomRight"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pane xSplit="1" ySplit="8" topLeftCell="B9" activePane="bottomRight" state="frozen"/>
      <selection pane="bottomRight" activeCell="J13" sqref="J13"/>
      <pageMargins left="0.31496062992125984" right="0.19685039370078741" top="0.47244094488188981" bottom="0.59055118110236227" header="0.27559055118110237" footer="0.31496062992125984"/>
      <pageSetup paperSize="9" firstPageNumber="961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1:C11"/>
    <mergeCell ref="G3:G4"/>
  </mergeCells>
  <pageMargins left="0.31496062992125984" right="0.19685039370078741" top="0.47244094488188981" bottom="0.59055118110236227" header="0.27559055118110237" footer="0.31496062992125984"/>
  <pageSetup paperSize="9" firstPageNumber="951" orientation="landscape" useFirstPageNumber="1" r:id="rId3"/>
  <headerFooter scaleWithDoc="0">
    <oddHeader>&amp;C&amp;P</oddHeader>
    <oddFooter>&amp;LFMPask_N_090519_bud2019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7"/>
  <sheetViews>
    <sheetView view="pageLayout" zoomScaleNormal="90" workbookViewId="0">
      <selection activeCell="B50" sqref="B50"/>
    </sheetView>
  </sheetViews>
  <sheetFormatPr defaultColWidth="13.42578125" defaultRowHeight="12"/>
  <cols>
    <col min="1" max="1" width="19.42578125" style="7" customWidth="1"/>
    <col min="2" max="2" width="22.140625" style="7" customWidth="1"/>
    <col min="3" max="3" width="46.5703125" style="7" customWidth="1"/>
    <col min="4" max="4" width="12.7109375" style="7" customWidth="1"/>
    <col min="5" max="5" width="13.28515625" style="7" customWidth="1"/>
    <col min="6" max="6" width="12.5703125" style="7" customWidth="1"/>
    <col min="7" max="7" width="14" style="37" customWidth="1"/>
    <col min="8" max="16384" width="13.42578125" style="7"/>
  </cols>
  <sheetData>
    <row r="1" spans="1:7" ht="10.5" customHeight="1">
      <c r="A1" s="493"/>
      <c r="B1" s="493"/>
      <c r="C1" s="493"/>
      <c r="D1" s="493"/>
      <c r="E1" s="493"/>
      <c r="F1" s="493"/>
      <c r="G1" s="493"/>
    </row>
    <row r="2" spans="1:7">
      <c r="A2" s="2"/>
      <c r="B2" s="2"/>
      <c r="C2" s="2"/>
      <c r="D2" s="3"/>
      <c r="E2" s="3"/>
      <c r="F2" s="3"/>
      <c r="G2" s="36"/>
    </row>
    <row r="3" spans="1:7" ht="15" customHeight="1">
      <c r="A3" s="18"/>
      <c r="B3" s="18"/>
      <c r="C3" s="18"/>
      <c r="D3" s="494" t="s">
        <v>6</v>
      </c>
      <c r="E3" s="494"/>
      <c r="F3" s="495"/>
      <c r="G3" s="498" t="s">
        <v>275</v>
      </c>
    </row>
    <row r="4" spans="1:7" ht="75" customHeight="1">
      <c r="A4" s="19" t="s">
        <v>1</v>
      </c>
      <c r="B4" s="19" t="s">
        <v>2</v>
      </c>
      <c r="C4" s="19" t="s">
        <v>3</v>
      </c>
      <c r="D4" s="20" t="s">
        <v>70</v>
      </c>
      <c r="E4" s="226" t="s">
        <v>69</v>
      </c>
      <c r="F4" s="226" t="s">
        <v>364</v>
      </c>
      <c r="G4" s="499"/>
    </row>
    <row r="5" spans="1:7" ht="15.75" customHeight="1"/>
    <row r="6" spans="1:7" s="6" customFormat="1" ht="16.5" customHeight="1">
      <c r="A6" s="500" t="s">
        <v>4</v>
      </c>
      <c r="B6" s="500"/>
      <c r="C6" s="500"/>
      <c r="D6" s="61">
        <f>SUM(D7)</f>
        <v>1154276</v>
      </c>
      <c r="E6" s="61">
        <f t="shared" ref="E6:G6" si="0">SUM(E7)</f>
        <v>343708211</v>
      </c>
      <c r="F6" s="61">
        <f t="shared" si="0"/>
        <v>0</v>
      </c>
      <c r="G6" s="61">
        <f t="shared" si="0"/>
        <v>344862487</v>
      </c>
    </row>
    <row r="7" spans="1:7" s="6" customFormat="1" ht="15" customHeight="1">
      <c r="A7" s="502" t="s">
        <v>9</v>
      </c>
      <c r="B7" s="502"/>
      <c r="C7" s="502"/>
      <c r="D7" s="46">
        <f>SUM(D10+D42)</f>
        <v>1154276</v>
      </c>
      <c r="E7" s="46">
        <f t="shared" ref="E7:G7" si="1">SUM(E10+E42)</f>
        <v>343708211</v>
      </c>
      <c r="F7" s="46">
        <f t="shared" si="1"/>
        <v>0</v>
      </c>
      <c r="G7" s="46">
        <f t="shared" si="1"/>
        <v>344862487</v>
      </c>
    </row>
    <row r="8" spans="1:7" s="6" customFormat="1" ht="16.5" customHeight="1">
      <c r="A8" s="12"/>
      <c r="B8" s="12"/>
      <c r="C8" s="156" t="s">
        <v>19</v>
      </c>
      <c r="D8" s="154"/>
      <c r="E8" s="154"/>
      <c r="F8" s="154"/>
      <c r="G8" s="154"/>
    </row>
    <row r="9" spans="1:7" s="4" customFormat="1" ht="15.75" customHeight="1">
      <c r="A9" s="2"/>
      <c r="B9" s="2"/>
      <c r="C9" s="155"/>
      <c r="D9" s="10"/>
      <c r="E9" s="10"/>
      <c r="F9" s="10"/>
      <c r="G9" s="38"/>
    </row>
    <row r="10" spans="1:7" s="74" customFormat="1" ht="24.75" customHeight="1">
      <c r="A10" s="69"/>
      <c r="B10" s="491" t="s">
        <v>10</v>
      </c>
      <c r="C10" s="491"/>
      <c r="D10" s="84">
        <f>SUM(D11+D14+D18+D21+D25)</f>
        <v>1154276</v>
      </c>
      <c r="E10" s="84">
        <f>SUM(E11+E14+E18+E21+E25)</f>
        <v>325036625</v>
      </c>
      <c r="F10" s="84">
        <f>SUM(F11+F14+F18+F21+F25)</f>
        <v>0</v>
      </c>
      <c r="G10" s="84">
        <f>SUM(G11+G14+G18+G21+G25)</f>
        <v>326190901</v>
      </c>
    </row>
    <row r="11" spans="1:7" s="74" customFormat="1" ht="15.75" customHeight="1">
      <c r="A11" s="69"/>
      <c r="B11" s="94"/>
      <c r="C11" s="51" t="s">
        <v>143</v>
      </c>
      <c r="D11" s="21">
        <f>D12+D13</f>
        <v>0</v>
      </c>
      <c r="E11" s="21">
        <f t="shared" ref="E11:G11" si="2">E12+E13</f>
        <v>100139895</v>
      </c>
      <c r="F11" s="21">
        <f t="shared" si="2"/>
        <v>0</v>
      </c>
      <c r="G11" s="21">
        <f t="shared" si="2"/>
        <v>100139895</v>
      </c>
    </row>
    <row r="12" spans="1:7" s="74" customFormat="1" ht="51.75" customHeight="1">
      <c r="A12" s="140" t="s">
        <v>60</v>
      </c>
      <c r="B12" s="140" t="s">
        <v>230</v>
      </c>
      <c r="C12" s="195"/>
      <c r="D12" s="63">
        <v>0</v>
      </c>
      <c r="E12" s="49">
        <v>92598912</v>
      </c>
      <c r="F12" s="63">
        <v>0</v>
      </c>
      <c r="G12" s="49">
        <f>F12+E12+D12</f>
        <v>92598912</v>
      </c>
    </row>
    <row r="13" spans="1:7" s="74" customFormat="1" ht="36">
      <c r="A13" s="140"/>
      <c r="B13" s="140" t="s">
        <v>153</v>
      </c>
      <c r="C13" s="65"/>
      <c r="D13" s="63">
        <v>0</v>
      </c>
      <c r="E13" s="49">
        <v>7540983</v>
      </c>
      <c r="F13" s="63">
        <v>0</v>
      </c>
      <c r="G13" s="49">
        <f>F13+E13+D13</f>
        <v>7540983</v>
      </c>
    </row>
    <row r="14" spans="1:7" s="74" customFormat="1" ht="24.75" customHeight="1">
      <c r="A14" s="167"/>
      <c r="B14" s="110"/>
      <c r="C14" s="23" t="s">
        <v>11</v>
      </c>
      <c r="D14" s="39">
        <f>SUM(D15:D17)</f>
        <v>0</v>
      </c>
      <c r="E14" s="39">
        <f>SUM(E15:E17)</f>
        <v>205028247</v>
      </c>
      <c r="F14" s="39">
        <f t="shared" ref="F14" si="3">SUM(F15:F17)</f>
        <v>0</v>
      </c>
      <c r="G14" s="39">
        <f>SUM(G15:G17)</f>
        <v>205028247</v>
      </c>
    </row>
    <row r="15" spans="1:7" s="74" customFormat="1" ht="60">
      <c r="A15" s="149" t="s">
        <v>25</v>
      </c>
      <c r="B15" s="149" t="s">
        <v>156</v>
      </c>
      <c r="C15" s="141"/>
      <c r="D15" s="49">
        <v>0</v>
      </c>
      <c r="E15" s="131">
        <v>199079985</v>
      </c>
      <c r="F15" s="49">
        <v>0</v>
      </c>
      <c r="G15" s="79">
        <f t="shared" ref="G15:G20" si="4">SUM(D15:F15)</f>
        <v>199079985</v>
      </c>
    </row>
    <row r="16" spans="1:7" s="74" customFormat="1" ht="49.5" customHeight="1">
      <c r="A16" s="149"/>
      <c r="B16" s="149" t="s">
        <v>232</v>
      </c>
      <c r="C16" s="141"/>
      <c r="D16" s="49">
        <v>0</v>
      </c>
      <c r="E16" s="131">
        <v>3937182</v>
      </c>
      <c r="F16" s="49">
        <v>0</v>
      </c>
      <c r="G16" s="79">
        <f t="shared" si="4"/>
        <v>3937182</v>
      </c>
    </row>
    <row r="17" spans="1:17" s="188" customFormat="1" ht="48">
      <c r="A17" s="99"/>
      <c r="B17" s="99" t="s">
        <v>154</v>
      </c>
      <c r="C17" s="26"/>
      <c r="D17" s="49">
        <v>0</v>
      </c>
      <c r="E17" s="131">
        <v>2011080</v>
      </c>
      <c r="F17" s="49">
        <v>0</v>
      </c>
      <c r="G17" s="49">
        <f t="shared" si="4"/>
        <v>2011080</v>
      </c>
    </row>
    <row r="18" spans="1:17" s="74" customFormat="1" ht="17.45" customHeight="1">
      <c r="A18" s="168"/>
      <c r="B18" s="168"/>
      <c r="C18" s="94" t="s">
        <v>151</v>
      </c>
      <c r="D18" s="21">
        <f>D19+D20</f>
        <v>0</v>
      </c>
      <c r="E18" s="21">
        <f t="shared" ref="E18:G18" si="5">E19+E20</f>
        <v>19479660</v>
      </c>
      <c r="F18" s="21">
        <f t="shared" si="5"/>
        <v>0</v>
      </c>
      <c r="G18" s="21">
        <f t="shared" si="5"/>
        <v>19479660</v>
      </c>
    </row>
    <row r="19" spans="1:17" s="74" customFormat="1" ht="60">
      <c r="A19" s="99" t="s">
        <v>32</v>
      </c>
      <c r="B19" s="99" t="s">
        <v>158</v>
      </c>
      <c r="C19" s="169"/>
      <c r="D19" s="49">
        <v>0</v>
      </c>
      <c r="E19" s="131">
        <v>15840698</v>
      </c>
      <c r="F19" s="49">
        <v>0</v>
      </c>
      <c r="G19" s="59">
        <f t="shared" si="4"/>
        <v>15840698</v>
      </c>
    </row>
    <row r="20" spans="1:17" s="74" customFormat="1" ht="36">
      <c r="A20" s="99"/>
      <c r="B20" s="99" t="s">
        <v>157</v>
      </c>
      <c r="C20" s="169"/>
      <c r="D20" s="49">
        <v>0</v>
      </c>
      <c r="E20" s="131">
        <v>3638962</v>
      </c>
      <c r="F20" s="49">
        <v>0</v>
      </c>
      <c r="G20" s="59">
        <f t="shared" si="4"/>
        <v>3638962</v>
      </c>
    </row>
    <row r="21" spans="1:17" s="54" customFormat="1" ht="27" customHeight="1">
      <c r="A21" s="170"/>
      <c r="B21" s="170"/>
      <c r="C21" s="126" t="s">
        <v>14</v>
      </c>
      <c r="D21" s="40">
        <f>D22+D23+D24</f>
        <v>75278</v>
      </c>
      <c r="E21" s="40">
        <f t="shared" ref="E21:G21" si="6">E22+E23+E24</f>
        <v>76228</v>
      </c>
      <c r="F21" s="40">
        <f t="shared" si="6"/>
        <v>0</v>
      </c>
      <c r="G21" s="40">
        <f t="shared" si="6"/>
        <v>151506</v>
      </c>
    </row>
    <row r="22" spans="1:17" s="54" customFormat="1" ht="50.25" customHeight="1">
      <c r="A22" s="99" t="s">
        <v>26</v>
      </c>
      <c r="B22" s="109" t="s">
        <v>88</v>
      </c>
      <c r="C22" s="171" t="s">
        <v>96</v>
      </c>
      <c r="D22" s="131">
        <v>75278</v>
      </c>
      <c r="E22" s="49">
        <v>0</v>
      </c>
      <c r="F22" s="49">
        <v>0</v>
      </c>
      <c r="G22" s="49">
        <f>SUM(D22:F22)</f>
        <v>75278</v>
      </c>
    </row>
    <row r="23" spans="1:17" s="54" customFormat="1" ht="60">
      <c r="A23" s="99"/>
      <c r="B23" s="100" t="s">
        <v>237</v>
      </c>
      <c r="C23" s="139" t="s">
        <v>276</v>
      </c>
      <c r="D23" s="32">
        <v>0</v>
      </c>
      <c r="E23" s="131">
        <v>47323</v>
      </c>
      <c r="F23" s="32">
        <v>0</v>
      </c>
      <c r="G23" s="59">
        <f t="shared" ref="G23:G24" si="7">SUM(D23:F23)</f>
        <v>47323</v>
      </c>
    </row>
    <row r="24" spans="1:17" s="54" customFormat="1" ht="48">
      <c r="A24" s="99"/>
      <c r="B24" s="100" t="s">
        <v>119</v>
      </c>
      <c r="C24" s="139" t="s">
        <v>120</v>
      </c>
      <c r="D24" s="32">
        <v>0</v>
      </c>
      <c r="E24" s="131">
        <v>28905</v>
      </c>
      <c r="F24" s="32">
        <v>0</v>
      </c>
      <c r="G24" s="59">
        <f t="shared" si="7"/>
        <v>28905</v>
      </c>
    </row>
    <row r="25" spans="1:17" s="74" customFormat="1" ht="27" customHeight="1">
      <c r="A25" s="129"/>
      <c r="B25" s="129"/>
      <c r="C25" s="86" t="s">
        <v>15</v>
      </c>
      <c r="D25" s="38">
        <f>SUM(D26+D29)</f>
        <v>1078998</v>
      </c>
      <c r="E25" s="38">
        <f t="shared" ref="E25:G25" si="8">SUM(E26+E29)</f>
        <v>312595</v>
      </c>
      <c r="F25" s="38">
        <f t="shared" si="8"/>
        <v>0</v>
      </c>
      <c r="G25" s="38">
        <f t="shared" si="8"/>
        <v>1391593</v>
      </c>
      <c r="I25" s="142"/>
      <c r="J25" s="142"/>
      <c r="K25" s="137"/>
      <c r="L25" s="138"/>
      <c r="M25" s="138"/>
      <c r="N25" s="138"/>
      <c r="O25" s="138"/>
      <c r="P25" s="54"/>
      <c r="Q25" s="54"/>
    </row>
    <row r="26" spans="1:17" s="74" customFormat="1" ht="24">
      <c r="A26" s="26"/>
      <c r="B26" s="26"/>
      <c r="C26" s="128" t="s">
        <v>148</v>
      </c>
      <c r="D26" s="41">
        <f>D27+D28</f>
        <v>0</v>
      </c>
      <c r="E26" s="41">
        <f t="shared" ref="E26:F26" si="9">E27+E28</f>
        <v>312595</v>
      </c>
      <c r="F26" s="41">
        <f t="shared" si="9"/>
        <v>0</v>
      </c>
      <c r="G26" s="41">
        <f>G27+G28</f>
        <v>312595</v>
      </c>
      <c r="I26" s="137"/>
      <c r="J26" s="143"/>
      <c r="K26" s="137"/>
      <c r="L26" s="138"/>
      <c r="M26" s="138"/>
      <c r="N26" s="138"/>
      <c r="O26" s="138"/>
      <c r="P26" s="54"/>
      <c r="Q26" s="54"/>
    </row>
    <row r="27" spans="1:17" s="74" customFormat="1" ht="72">
      <c r="A27" s="105" t="s">
        <v>84</v>
      </c>
      <c r="B27" s="99" t="s">
        <v>86</v>
      </c>
      <c r="C27" s="157"/>
      <c r="D27" s="49">
        <v>0</v>
      </c>
      <c r="E27" s="131">
        <v>283020</v>
      </c>
      <c r="F27" s="49">
        <v>0</v>
      </c>
      <c r="G27" s="49">
        <f>SUM(D27:F27)</f>
        <v>283020</v>
      </c>
      <c r="I27" s="137"/>
      <c r="J27" s="137"/>
      <c r="K27" s="137"/>
      <c r="L27" s="138"/>
      <c r="M27" s="138"/>
      <c r="N27" s="138"/>
      <c r="O27" s="138"/>
      <c r="P27" s="54"/>
      <c r="Q27" s="54"/>
    </row>
    <row r="28" spans="1:17" s="74" customFormat="1" ht="72">
      <c r="A28" s="105"/>
      <c r="B28" s="99" t="s">
        <v>277</v>
      </c>
      <c r="C28" s="157"/>
      <c r="D28" s="49">
        <v>0</v>
      </c>
      <c r="E28" s="49">
        <v>29575</v>
      </c>
      <c r="F28" s="49">
        <v>0</v>
      </c>
      <c r="G28" s="49">
        <f>SUM(D28:F28)</f>
        <v>29575</v>
      </c>
      <c r="I28" s="137"/>
      <c r="J28" s="137"/>
      <c r="K28" s="137"/>
      <c r="L28" s="138"/>
      <c r="M28" s="138"/>
      <c r="N28" s="138"/>
      <c r="O28" s="138"/>
      <c r="P28" s="54"/>
      <c r="Q28" s="54"/>
    </row>
    <row r="29" spans="1:17" s="54" customFormat="1" ht="27.75" customHeight="1">
      <c r="A29" s="107"/>
      <c r="B29" s="107"/>
      <c r="C29" s="184" t="s">
        <v>18</v>
      </c>
      <c r="D29" s="41">
        <f>D30+D34+D37</f>
        <v>1078998</v>
      </c>
      <c r="E29" s="41">
        <f t="shared" ref="E29:G29" si="10">E30+E34+E37</f>
        <v>0</v>
      </c>
      <c r="F29" s="41">
        <f t="shared" si="10"/>
        <v>0</v>
      </c>
      <c r="G29" s="41">
        <f t="shared" si="10"/>
        <v>1078998</v>
      </c>
      <c r="I29" s="137"/>
      <c r="J29" s="144"/>
      <c r="K29" s="137"/>
      <c r="L29" s="138"/>
      <c r="M29" s="138"/>
      <c r="N29" s="138"/>
      <c r="O29" s="138"/>
    </row>
    <row r="30" spans="1:17" s="54" customFormat="1" ht="60">
      <c r="A30" s="105" t="s">
        <v>20</v>
      </c>
      <c r="B30" s="105" t="s">
        <v>71</v>
      </c>
      <c r="C30" s="87"/>
      <c r="D30" s="80">
        <f>D31+D32+D33</f>
        <v>590598</v>
      </c>
      <c r="E30" s="80">
        <f t="shared" ref="E30:G30" si="11">E31+E32+E33</f>
        <v>0</v>
      </c>
      <c r="F30" s="80">
        <f t="shared" si="11"/>
        <v>0</v>
      </c>
      <c r="G30" s="80">
        <f t="shared" si="11"/>
        <v>590598</v>
      </c>
      <c r="I30" s="137"/>
      <c r="J30" s="137"/>
      <c r="K30" s="137"/>
      <c r="L30" s="138"/>
      <c r="M30" s="138"/>
      <c r="N30" s="138"/>
      <c r="O30" s="138"/>
    </row>
    <row r="31" spans="1:17" s="54" customFormat="1" ht="27" customHeight="1">
      <c r="A31" s="107"/>
      <c r="B31" s="107"/>
      <c r="C31" s="81" t="s">
        <v>72</v>
      </c>
      <c r="D31" s="131">
        <v>380507</v>
      </c>
      <c r="E31" s="49">
        <v>0</v>
      </c>
      <c r="F31" s="49">
        <v>0</v>
      </c>
      <c r="G31" s="80">
        <f t="shared" ref="G31:G33" si="12">SUM(D31:F31)</f>
        <v>380507</v>
      </c>
      <c r="I31" s="137"/>
      <c r="J31" s="137"/>
      <c r="K31" s="137"/>
      <c r="L31" s="138"/>
      <c r="M31" s="138"/>
      <c r="N31" s="138"/>
      <c r="O31" s="138"/>
    </row>
    <row r="32" spans="1:17" s="54" customFormat="1" ht="28.5" customHeight="1">
      <c r="A32" s="107"/>
      <c r="B32" s="107"/>
      <c r="C32" s="81" t="s">
        <v>380</v>
      </c>
      <c r="D32" s="49">
        <v>89866</v>
      </c>
      <c r="E32" s="49">
        <v>0</v>
      </c>
      <c r="F32" s="49">
        <v>0</v>
      </c>
      <c r="G32" s="80">
        <f t="shared" si="12"/>
        <v>89866</v>
      </c>
      <c r="I32" s="137"/>
      <c r="J32" s="137"/>
      <c r="K32" s="137"/>
      <c r="L32" s="138"/>
      <c r="M32" s="138"/>
      <c r="N32" s="138"/>
      <c r="O32" s="138"/>
    </row>
    <row r="33" spans="1:15" s="54" customFormat="1" ht="24">
      <c r="A33" s="107"/>
      <c r="B33" s="107"/>
      <c r="C33" s="81" t="s">
        <v>381</v>
      </c>
      <c r="D33" s="49">
        <v>120225</v>
      </c>
      <c r="E33" s="49">
        <v>0</v>
      </c>
      <c r="F33" s="49">
        <v>0</v>
      </c>
      <c r="G33" s="80">
        <f t="shared" si="12"/>
        <v>120225</v>
      </c>
      <c r="I33" s="137"/>
      <c r="J33" s="137"/>
      <c r="K33" s="137"/>
      <c r="L33" s="138"/>
      <c r="M33" s="138"/>
      <c r="N33" s="138"/>
      <c r="O33" s="138"/>
    </row>
    <row r="34" spans="1:15" s="54" customFormat="1" ht="48">
      <c r="A34" s="107"/>
      <c r="B34" s="105" t="s">
        <v>73</v>
      </c>
      <c r="C34" s="88"/>
      <c r="D34" s="49">
        <f>SUM(D35:D36)</f>
        <v>394480</v>
      </c>
      <c r="E34" s="49">
        <f t="shared" ref="E34:G34" si="13">SUM(E35:E36)</f>
        <v>0</v>
      </c>
      <c r="F34" s="49">
        <f t="shared" si="13"/>
        <v>0</v>
      </c>
      <c r="G34" s="49">
        <f t="shared" si="13"/>
        <v>394480</v>
      </c>
      <c r="I34" s="137"/>
      <c r="J34" s="137"/>
      <c r="K34" s="137"/>
      <c r="L34" s="138"/>
      <c r="M34" s="138"/>
      <c r="N34" s="138"/>
      <c r="O34" s="138"/>
    </row>
    <row r="35" spans="1:15" s="54" customFormat="1" ht="15" customHeight="1">
      <c r="A35" s="107"/>
      <c r="B35" s="107"/>
      <c r="C35" s="81" t="s">
        <v>74</v>
      </c>
      <c r="D35" s="49">
        <v>206189</v>
      </c>
      <c r="E35" s="49">
        <v>0</v>
      </c>
      <c r="F35" s="49">
        <v>0</v>
      </c>
      <c r="G35" s="49">
        <f t="shared" ref="G35:G36" si="14">SUM(D35:F35)</f>
        <v>206189</v>
      </c>
      <c r="I35" s="137"/>
      <c r="J35" s="137"/>
      <c r="K35" s="137"/>
      <c r="L35" s="138"/>
      <c r="M35" s="138"/>
      <c r="N35" s="138"/>
      <c r="O35" s="138"/>
    </row>
    <row r="36" spans="1:15" s="54" customFormat="1" ht="14.25" customHeight="1">
      <c r="A36" s="107"/>
      <c r="B36" s="107"/>
      <c r="C36" s="81" t="s">
        <v>75</v>
      </c>
      <c r="D36" s="49">
        <v>188291</v>
      </c>
      <c r="E36" s="49">
        <v>0</v>
      </c>
      <c r="F36" s="49">
        <v>0</v>
      </c>
      <c r="G36" s="49">
        <f t="shared" si="14"/>
        <v>188291</v>
      </c>
    </row>
    <row r="37" spans="1:15" s="54" customFormat="1" ht="48">
      <c r="A37" s="34"/>
      <c r="B37" s="105" t="s">
        <v>200</v>
      </c>
      <c r="C37" s="81"/>
      <c r="D37" s="49">
        <f>D38+D39+D40+D41</f>
        <v>93920</v>
      </c>
      <c r="E37" s="49">
        <f t="shared" ref="E37:G37" si="15">E38+E39+E40+E41</f>
        <v>0</v>
      </c>
      <c r="F37" s="49">
        <f t="shared" si="15"/>
        <v>0</v>
      </c>
      <c r="G37" s="49">
        <f t="shared" si="15"/>
        <v>93920</v>
      </c>
    </row>
    <row r="38" spans="1:15" s="54" customFormat="1" ht="24">
      <c r="A38" s="107"/>
      <c r="B38" s="107"/>
      <c r="C38" s="81" t="s">
        <v>382</v>
      </c>
      <c r="D38" s="49">
        <v>62327</v>
      </c>
      <c r="E38" s="49">
        <v>0</v>
      </c>
      <c r="F38" s="49">
        <v>0</v>
      </c>
      <c r="G38" s="49">
        <f>SUM(D38:F38)</f>
        <v>62327</v>
      </c>
      <c r="I38" s="137"/>
      <c r="J38" s="137"/>
      <c r="K38" s="137"/>
      <c r="L38" s="138"/>
      <c r="M38" s="138"/>
      <c r="N38" s="138"/>
      <c r="O38" s="138"/>
    </row>
    <row r="39" spans="1:15" s="54" customFormat="1" ht="15" customHeight="1">
      <c r="A39" s="107"/>
      <c r="B39" s="107"/>
      <c r="C39" s="81" t="s">
        <v>278</v>
      </c>
      <c r="D39" s="49">
        <v>6859</v>
      </c>
      <c r="E39" s="49">
        <v>0</v>
      </c>
      <c r="F39" s="49">
        <v>0</v>
      </c>
      <c r="G39" s="49">
        <f>SUM(D39:F39)</f>
        <v>6859</v>
      </c>
      <c r="I39" s="137"/>
      <c r="J39" s="137"/>
      <c r="K39" s="137"/>
      <c r="L39" s="138"/>
      <c r="M39" s="138"/>
      <c r="N39" s="138"/>
      <c r="O39" s="138"/>
    </row>
    <row r="40" spans="1:15" s="54" customFormat="1" ht="15" customHeight="1">
      <c r="A40" s="107"/>
      <c r="B40" s="107"/>
      <c r="C40" s="81" t="s">
        <v>279</v>
      </c>
      <c r="D40" s="49">
        <v>6529</v>
      </c>
      <c r="E40" s="49">
        <v>0</v>
      </c>
      <c r="F40" s="49">
        <v>0</v>
      </c>
      <c r="G40" s="49">
        <f t="shared" ref="G40:G41" si="16">SUM(D40:F40)</f>
        <v>6529</v>
      </c>
      <c r="I40" s="137"/>
      <c r="J40" s="137"/>
      <c r="K40" s="137"/>
      <c r="L40" s="138"/>
      <c r="M40" s="138"/>
      <c r="N40" s="138"/>
      <c r="O40" s="138"/>
    </row>
    <row r="41" spans="1:15" s="54" customFormat="1">
      <c r="A41" s="107"/>
      <c r="B41" s="107"/>
      <c r="C41" s="81" t="s">
        <v>383</v>
      </c>
      <c r="D41" s="49">
        <v>18205</v>
      </c>
      <c r="E41" s="49">
        <v>0</v>
      </c>
      <c r="F41" s="49">
        <v>0</v>
      </c>
      <c r="G41" s="49">
        <f t="shared" si="16"/>
        <v>18205</v>
      </c>
      <c r="I41" s="137"/>
      <c r="J41" s="137"/>
      <c r="K41" s="137"/>
      <c r="L41" s="138"/>
      <c r="M41" s="138"/>
      <c r="N41" s="138"/>
      <c r="O41" s="138"/>
    </row>
    <row r="42" spans="1:15" s="74" customFormat="1" ht="24.75" customHeight="1">
      <c r="A42" s="69"/>
      <c r="B42" s="491" t="s">
        <v>17</v>
      </c>
      <c r="C42" s="491"/>
      <c r="D42" s="84">
        <f>D43</f>
        <v>0</v>
      </c>
      <c r="E42" s="84">
        <f t="shared" ref="E42:G43" si="17">E43</f>
        <v>18671586</v>
      </c>
      <c r="F42" s="84">
        <f t="shared" si="17"/>
        <v>0</v>
      </c>
      <c r="G42" s="84">
        <f t="shared" si="17"/>
        <v>18671586</v>
      </c>
    </row>
    <row r="43" spans="1:15" ht="20.25" customHeight="1">
      <c r="A43" s="166"/>
      <c r="B43" s="166"/>
      <c r="C43" s="25" t="s">
        <v>322</v>
      </c>
      <c r="D43" s="213">
        <f>D44</f>
        <v>0</v>
      </c>
      <c r="E43" s="213">
        <f t="shared" si="17"/>
        <v>18671586</v>
      </c>
      <c r="F43" s="213">
        <f t="shared" si="17"/>
        <v>0</v>
      </c>
      <c r="G43" s="213">
        <f t="shared" si="17"/>
        <v>18671586</v>
      </c>
    </row>
    <row r="44" spans="1:15" ht="48">
      <c r="A44" s="132" t="s">
        <v>323</v>
      </c>
      <c r="B44" s="109" t="s">
        <v>324</v>
      </c>
      <c r="C44" s="81"/>
      <c r="D44" s="211">
        <f>SUM(D45:D47)</f>
        <v>0</v>
      </c>
      <c r="E44" s="211">
        <f>SUM(E45:E47)</f>
        <v>18671586</v>
      </c>
      <c r="F44" s="211">
        <f t="shared" ref="F44" si="18">SUM(F45:F47)</f>
        <v>0</v>
      </c>
      <c r="G44" s="211">
        <f>SUM(G45:G47)</f>
        <v>18671586</v>
      </c>
    </row>
    <row r="45" spans="1:15" ht="36">
      <c r="A45" s="107"/>
      <c r="B45" s="107"/>
      <c r="C45" s="81" t="s">
        <v>387</v>
      </c>
      <c r="D45" s="49">
        <v>0</v>
      </c>
      <c r="E45" s="49">
        <v>781400</v>
      </c>
      <c r="F45" s="49">
        <v>0</v>
      </c>
      <c r="G45" s="49">
        <f>SUM(D45:F45)</f>
        <v>781400</v>
      </c>
    </row>
    <row r="46" spans="1:15" ht="48">
      <c r="A46" s="107"/>
      <c r="B46" s="107"/>
      <c r="C46" s="81" t="s">
        <v>388</v>
      </c>
      <c r="D46" s="49">
        <v>0</v>
      </c>
      <c r="E46" s="49">
        <v>9743362</v>
      </c>
      <c r="F46" s="49">
        <v>0</v>
      </c>
      <c r="G46" s="49">
        <f t="shared" ref="G46:G47" si="19">SUM(D46:F46)</f>
        <v>9743362</v>
      </c>
    </row>
    <row r="47" spans="1:15" ht="24">
      <c r="A47" s="107"/>
      <c r="B47" s="107"/>
      <c r="C47" s="81" t="s">
        <v>325</v>
      </c>
      <c r="D47" s="49">
        <v>0</v>
      </c>
      <c r="E47" s="49">
        <v>8146824</v>
      </c>
      <c r="F47" s="49">
        <v>0</v>
      </c>
      <c r="G47" s="49">
        <f t="shared" si="19"/>
        <v>8146824</v>
      </c>
    </row>
  </sheetData>
  <customSheetViews>
    <customSheetView guid="{B9368714-C8BF-401C-BC11-EEA355605C95}" scale="90" showPageBreaks="1">
      <pane xSplit="2" ySplit="8" topLeftCell="C12" activePane="bottomRight" state="frozen"/>
      <selection pane="bottomRight" activeCell="D31" sqref="D31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pane xSplit="2" ySplit="8" topLeftCell="C9" activePane="bottomRight" state="frozen"/>
      <selection pane="bottomRight" activeCell="A15" sqref="A15:B15"/>
      <pageMargins left="0.31496062992125984" right="0.19685039370078741" top="0.47244094488188981" bottom="0.59055118110236227" header="0.27559055118110237" footer="0.31496062992125984"/>
      <pageSetup paperSize="9" firstPageNumber="963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7">
    <mergeCell ref="B42:C42"/>
    <mergeCell ref="A1:G1"/>
    <mergeCell ref="D3:F3"/>
    <mergeCell ref="A6:C6"/>
    <mergeCell ref="A7:C7"/>
    <mergeCell ref="B10:C10"/>
    <mergeCell ref="G3:G4"/>
  </mergeCells>
  <phoneticPr fontId="3" type="noConversion"/>
  <pageMargins left="0.31496062992125984" right="0.19685039370078741" top="0.47244094488188981" bottom="0.59055118110236227" header="0.27559055118110237" footer="0.31496062992125984"/>
  <pageSetup paperSize="9" firstPageNumber="954" orientation="landscape" useFirstPageNumber="1" r:id="rId3"/>
  <headerFooter scaleWithDoc="0">
    <oddHeader xml:space="preserve">&amp;C&amp;P
</oddHeader>
    <oddFooter>&amp;LFMPask_N_090519_bud2019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26"/>
  <sheetViews>
    <sheetView view="pageLayout" zoomScaleNormal="90" workbookViewId="0">
      <selection activeCell="C46" sqref="C46"/>
    </sheetView>
  </sheetViews>
  <sheetFormatPr defaultColWidth="13.42578125" defaultRowHeight="12"/>
  <cols>
    <col min="1" max="1" width="17.5703125" style="223" customWidth="1"/>
    <col min="2" max="2" width="23.28515625" style="223" customWidth="1"/>
    <col min="3" max="3" width="46.5703125" style="223" customWidth="1"/>
    <col min="4" max="4" width="12.7109375" style="265" customWidth="1"/>
    <col min="5" max="6" width="12.5703125" style="265" customWidth="1"/>
    <col min="7" max="7" width="14.85546875" style="265" customWidth="1"/>
    <col min="8" max="16384" width="13.42578125" style="223"/>
  </cols>
  <sheetData>
    <row r="1" spans="1:9" ht="10.5" customHeight="1">
      <c r="A1" s="508"/>
      <c r="B1" s="508"/>
      <c r="C1" s="508"/>
      <c r="D1" s="508"/>
      <c r="E1" s="508"/>
      <c r="F1" s="508"/>
      <c r="G1" s="508"/>
    </row>
    <row r="2" spans="1:9">
      <c r="A2" s="266"/>
      <c r="B2" s="266"/>
      <c r="C2" s="266"/>
      <c r="D2" s="322"/>
      <c r="E2" s="322"/>
      <c r="F2" s="322"/>
      <c r="G2" s="268"/>
    </row>
    <row r="3" spans="1:9" ht="13.5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9" ht="78" customHeight="1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5" spans="1:9" ht="9" customHeight="1">
      <c r="A5" s="227"/>
      <c r="B5" s="227"/>
      <c r="C5" s="227"/>
      <c r="D5" s="228"/>
      <c r="E5" s="228"/>
      <c r="F5" s="228"/>
      <c r="G5" s="228"/>
    </row>
    <row r="6" spans="1:9" s="230" customFormat="1" ht="15.75" customHeight="1">
      <c r="A6" s="506" t="s">
        <v>57</v>
      </c>
      <c r="B6" s="506"/>
      <c r="C6" s="506"/>
      <c r="D6" s="324">
        <f>SUM(D7)</f>
        <v>18064877</v>
      </c>
      <c r="E6" s="324">
        <f t="shared" ref="E6:F6" si="0">SUM(E7)</f>
        <v>17357198</v>
      </c>
      <c r="F6" s="324">
        <f t="shared" si="0"/>
        <v>449746</v>
      </c>
      <c r="G6" s="324">
        <f>SUM(G7)</f>
        <v>35871821</v>
      </c>
    </row>
    <row r="7" spans="1:9" s="230" customFormat="1" ht="15" customHeight="1">
      <c r="A7" s="507" t="s">
        <v>9</v>
      </c>
      <c r="B7" s="507"/>
      <c r="C7" s="507"/>
      <c r="D7" s="231">
        <f>SUM(D10)</f>
        <v>18064877</v>
      </c>
      <c r="E7" s="231">
        <f t="shared" ref="E7:G7" si="1">SUM(E10)</f>
        <v>17357198</v>
      </c>
      <c r="F7" s="231">
        <f t="shared" si="1"/>
        <v>449746</v>
      </c>
      <c r="G7" s="231">
        <f t="shared" si="1"/>
        <v>35871821</v>
      </c>
    </row>
    <row r="8" spans="1:9" s="230" customFormat="1" ht="17.25" customHeight="1">
      <c r="A8" s="270"/>
      <c r="B8" s="271"/>
      <c r="C8" s="235" t="s">
        <v>19</v>
      </c>
      <c r="D8" s="234">
        <f>D14+D22+D25+D30+D31+D34+D36+D38+D45+D47</f>
        <v>10156085</v>
      </c>
      <c r="E8" s="234">
        <f t="shared" ref="E8:G8" si="2">E14+E22+E25+E30+E31+E34+E36+E38+E45+E47</f>
        <v>0</v>
      </c>
      <c r="F8" s="234">
        <f t="shared" si="2"/>
        <v>0</v>
      </c>
      <c r="G8" s="234">
        <f t="shared" si="2"/>
        <v>10156085</v>
      </c>
    </row>
    <row r="9" spans="1:9" s="230" customFormat="1" ht="9" customHeight="1">
      <c r="A9" s="266"/>
      <c r="B9" s="433"/>
      <c r="C9" s="238"/>
      <c r="D9" s="239"/>
      <c r="E9" s="239"/>
      <c r="F9" s="239"/>
      <c r="G9" s="434"/>
    </row>
    <row r="10" spans="1:9" s="230" customFormat="1" ht="24.75" customHeight="1">
      <c r="A10" s="435"/>
      <c r="B10" s="503" t="s">
        <v>10</v>
      </c>
      <c r="C10" s="503"/>
      <c r="D10" s="242">
        <f>D11+D13+D19+D23+D39</f>
        <v>18064877</v>
      </c>
      <c r="E10" s="242">
        <f>E11+E13+E19+E23+E39</f>
        <v>17357198</v>
      </c>
      <c r="F10" s="242">
        <f>F11+F13+F19+F23+F39</f>
        <v>449746</v>
      </c>
      <c r="G10" s="242">
        <f>G11+G13+G19+G23+G39</f>
        <v>35871821</v>
      </c>
    </row>
    <row r="11" spans="1:9" s="436" customFormat="1" ht="25.5" customHeight="1">
      <c r="A11" s="266"/>
      <c r="B11" s="245"/>
      <c r="C11" s="245" t="s">
        <v>11</v>
      </c>
      <c r="D11" s="246">
        <f>D12</f>
        <v>0</v>
      </c>
      <c r="E11" s="246">
        <f t="shared" ref="E11:G11" si="3">E12</f>
        <v>7021799</v>
      </c>
      <c r="F11" s="246">
        <f t="shared" si="3"/>
        <v>0</v>
      </c>
      <c r="G11" s="246">
        <f t="shared" si="3"/>
        <v>7021799</v>
      </c>
    </row>
    <row r="12" spans="1:9" s="436" customFormat="1" ht="61.5" customHeight="1">
      <c r="A12" s="253" t="s">
        <v>25</v>
      </c>
      <c r="B12" s="437" t="s">
        <v>234</v>
      </c>
      <c r="C12" s="438"/>
      <c r="D12" s="439">
        <v>0</v>
      </c>
      <c r="E12" s="249">
        <v>7021799</v>
      </c>
      <c r="F12" s="439">
        <v>0</v>
      </c>
      <c r="G12" s="249">
        <f>SUM(D12:F12)</f>
        <v>7021799</v>
      </c>
    </row>
    <row r="13" spans="1:9" s="243" customFormat="1" ht="15.75" customHeight="1">
      <c r="A13" s="313"/>
      <c r="B13" s="440"/>
      <c r="C13" s="441" t="s">
        <v>142</v>
      </c>
      <c r="D13" s="442">
        <f>D14+D18+D17</f>
        <v>6229150</v>
      </c>
      <c r="E13" s="442">
        <f t="shared" ref="E13:G13" si="4">E14+E18+E17</f>
        <v>640520</v>
      </c>
      <c r="F13" s="442">
        <f t="shared" si="4"/>
        <v>0</v>
      </c>
      <c r="G13" s="442">
        <f t="shared" si="4"/>
        <v>6869670</v>
      </c>
    </row>
    <row r="14" spans="1:9" s="243" customFormat="1" ht="48">
      <c r="A14" s="278" t="s">
        <v>49</v>
      </c>
      <c r="B14" s="278" t="s">
        <v>76</v>
      </c>
      <c r="C14" s="443"/>
      <c r="D14" s="211">
        <f>D15+D16</f>
        <v>750390</v>
      </c>
      <c r="E14" s="293">
        <v>0</v>
      </c>
      <c r="F14" s="293">
        <v>0</v>
      </c>
      <c r="G14" s="444">
        <f>SUM(D14:F14)</f>
        <v>750390</v>
      </c>
      <c r="I14" s="260"/>
    </row>
    <row r="15" spans="1:9" s="243" customFormat="1">
      <c r="A15" s="278"/>
      <c r="C15" s="443" t="s">
        <v>280</v>
      </c>
      <c r="D15" s="211">
        <v>450390</v>
      </c>
      <c r="E15" s="293">
        <v>0</v>
      </c>
      <c r="F15" s="293">
        <v>0</v>
      </c>
      <c r="G15" s="444">
        <f>SUM(D15:F15)</f>
        <v>450390</v>
      </c>
      <c r="I15" s="260"/>
    </row>
    <row r="16" spans="1:9" s="243" customFormat="1" ht="24">
      <c r="A16" s="278"/>
      <c r="B16" s="278"/>
      <c r="C16" s="443" t="s">
        <v>201</v>
      </c>
      <c r="D16" s="211">
        <v>300000</v>
      </c>
      <c r="E16" s="293">
        <v>0</v>
      </c>
      <c r="F16" s="293">
        <v>0</v>
      </c>
      <c r="G16" s="444">
        <f>SUM(D16:F16)</f>
        <v>300000</v>
      </c>
      <c r="I16" s="260"/>
    </row>
    <row r="17" spans="1:11" s="243" customFormat="1" ht="48">
      <c r="A17" s="278"/>
      <c r="B17" s="278" t="s">
        <v>281</v>
      </c>
      <c r="C17" s="352" t="s">
        <v>280</v>
      </c>
      <c r="D17" s="211">
        <v>1799398</v>
      </c>
      <c r="E17" s="211">
        <v>0</v>
      </c>
      <c r="F17" s="293">
        <v>0</v>
      </c>
      <c r="G17" s="444">
        <f t="shared" ref="G17" si="5">SUM(D17:F17)</f>
        <v>1799398</v>
      </c>
      <c r="I17" s="260"/>
    </row>
    <row r="18" spans="1:11" s="346" customFormat="1" ht="38.25" customHeight="1">
      <c r="A18" s="278"/>
      <c r="B18" s="278" t="s">
        <v>282</v>
      </c>
      <c r="C18" s="352" t="s">
        <v>201</v>
      </c>
      <c r="D18" s="211">
        <v>3679362</v>
      </c>
      <c r="E18" s="211">
        <v>640520</v>
      </c>
      <c r="F18" s="293">
        <v>0</v>
      </c>
      <c r="G18" s="444">
        <f t="shared" ref="G18" si="6">SUM(D18:F18)</f>
        <v>4319882</v>
      </c>
      <c r="I18" s="260"/>
      <c r="J18" s="243"/>
      <c r="K18" s="243"/>
    </row>
    <row r="19" spans="1:11" s="346" customFormat="1" ht="18" customHeight="1">
      <c r="A19" s="445"/>
      <c r="B19" s="445"/>
      <c r="C19" s="446" t="s">
        <v>149</v>
      </c>
      <c r="D19" s="447">
        <f>D20+D21</f>
        <v>1233843</v>
      </c>
      <c r="E19" s="447">
        <f t="shared" ref="E19:F19" si="7">E20+E21</f>
        <v>1361810</v>
      </c>
      <c r="F19" s="447">
        <f t="shared" si="7"/>
        <v>449746</v>
      </c>
      <c r="G19" s="447">
        <f>G20+G21</f>
        <v>3045399</v>
      </c>
      <c r="I19" s="260"/>
      <c r="J19" s="243"/>
      <c r="K19" s="243"/>
    </row>
    <row r="20" spans="1:11" s="346" customFormat="1" ht="74.25" customHeight="1">
      <c r="A20" s="296" t="s">
        <v>117</v>
      </c>
      <c r="B20" s="296" t="s">
        <v>242</v>
      </c>
      <c r="C20" s="352"/>
      <c r="D20" s="211">
        <v>418269</v>
      </c>
      <c r="E20" s="211">
        <v>1361810</v>
      </c>
      <c r="F20" s="293">
        <v>0</v>
      </c>
      <c r="G20" s="444">
        <f>SUM(D20:F20)</f>
        <v>1780079</v>
      </c>
      <c r="I20" s="260"/>
      <c r="J20" s="243"/>
      <c r="K20" s="243"/>
    </row>
    <row r="21" spans="1:11" s="346" customFormat="1" ht="50.25" customHeight="1">
      <c r="A21" s="256"/>
      <c r="B21" s="296" t="s">
        <v>188</v>
      </c>
      <c r="C21" s="352"/>
      <c r="D21" s="419">
        <v>815574</v>
      </c>
      <c r="E21" s="419"/>
      <c r="F21" s="249">
        <v>449746</v>
      </c>
      <c r="G21" s="448">
        <f>SUM(D21:F21)</f>
        <v>1265320</v>
      </c>
      <c r="I21" s="261"/>
    </row>
    <row r="22" spans="1:11" s="346" customFormat="1">
      <c r="A22" s="256"/>
      <c r="B22" s="296"/>
      <c r="C22" s="352" t="s">
        <v>19</v>
      </c>
      <c r="D22" s="419">
        <v>105964</v>
      </c>
      <c r="E22" s="419"/>
      <c r="F22" s="249"/>
      <c r="G22" s="448">
        <f>SUM(D22:F22)</f>
        <v>105964</v>
      </c>
      <c r="I22" s="261"/>
    </row>
    <row r="23" spans="1:11" s="291" customFormat="1" ht="23.25" customHeight="1">
      <c r="A23" s="449"/>
      <c r="B23" s="449"/>
      <c r="C23" s="450" t="s">
        <v>14</v>
      </c>
      <c r="D23" s="431">
        <f>D24+D26+D27+D28+D29+D31+D32</f>
        <v>10590205</v>
      </c>
      <c r="E23" s="431">
        <f>E24+E26+E27+E28+E29+E31+E32</f>
        <v>7984963</v>
      </c>
      <c r="F23" s="431">
        <f>F24+F26+F27+F28+F29+F31+F32</f>
        <v>0</v>
      </c>
      <c r="G23" s="431">
        <f>G24+G26+G27+G28+G29+G31+G32</f>
        <v>18575168</v>
      </c>
      <c r="I23" s="260"/>
      <c r="J23" s="260"/>
      <c r="K23" s="243"/>
    </row>
    <row r="24" spans="1:11" s="243" customFormat="1" ht="60">
      <c r="A24" s="278" t="s">
        <v>26</v>
      </c>
      <c r="B24" s="451" t="s">
        <v>162</v>
      </c>
      <c r="C24" s="248" t="s">
        <v>58</v>
      </c>
      <c r="D24" s="249">
        <v>127296</v>
      </c>
      <c r="E24" s="249">
        <v>147965</v>
      </c>
      <c r="F24" s="249">
        <v>0</v>
      </c>
      <c r="G24" s="424">
        <f t="shared" ref="G24:G31" si="8">SUM(D24:F24)</f>
        <v>275261</v>
      </c>
      <c r="I24" s="260"/>
      <c r="J24" s="260"/>
    </row>
    <row r="25" spans="1:11" s="243" customFormat="1">
      <c r="A25" s="256"/>
      <c r="B25" s="451"/>
      <c r="C25" s="352" t="s">
        <v>19</v>
      </c>
      <c r="D25" s="249">
        <v>127230</v>
      </c>
      <c r="E25" s="249">
        <v>0</v>
      </c>
      <c r="F25" s="249">
        <v>0</v>
      </c>
      <c r="G25" s="424">
        <f t="shared" si="8"/>
        <v>127230</v>
      </c>
      <c r="I25" s="260"/>
      <c r="J25" s="260"/>
    </row>
    <row r="26" spans="1:11" s="243" customFormat="1" ht="72">
      <c r="A26" s="256"/>
      <c r="B26" s="247" t="s">
        <v>89</v>
      </c>
      <c r="C26" s="248" t="s">
        <v>96</v>
      </c>
      <c r="D26" s="211">
        <v>62728</v>
      </c>
      <c r="E26" s="293">
        <v>0</v>
      </c>
      <c r="F26" s="293">
        <v>0</v>
      </c>
      <c r="G26" s="257">
        <f t="shared" si="8"/>
        <v>62728</v>
      </c>
      <c r="I26" s="260"/>
      <c r="J26" s="260"/>
      <c r="K26" s="260"/>
    </row>
    <row r="27" spans="1:11" s="346" customFormat="1" ht="48.75" customHeight="1">
      <c r="A27" s="256"/>
      <c r="B27" s="247" t="s">
        <v>99</v>
      </c>
      <c r="C27" s="248" t="s">
        <v>98</v>
      </c>
      <c r="D27" s="419">
        <v>14931</v>
      </c>
      <c r="E27" s="419">
        <v>3057</v>
      </c>
      <c r="F27" s="249">
        <v>0</v>
      </c>
      <c r="G27" s="424">
        <f t="shared" si="8"/>
        <v>17988</v>
      </c>
      <c r="I27" s="261"/>
      <c r="J27" s="261"/>
      <c r="K27" s="261"/>
    </row>
    <row r="28" spans="1:11" s="243" customFormat="1" ht="60">
      <c r="A28" s="256"/>
      <c r="B28" s="247" t="s">
        <v>163</v>
      </c>
      <c r="C28" s="248" t="s">
        <v>164</v>
      </c>
      <c r="D28" s="419">
        <v>0</v>
      </c>
      <c r="E28" s="211">
        <v>7298366</v>
      </c>
      <c r="F28" s="249">
        <v>0</v>
      </c>
      <c r="G28" s="257">
        <f t="shared" si="8"/>
        <v>7298366</v>
      </c>
      <c r="I28" s="260"/>
      <c r="J28" s="260"/>
      <c r="K28" s="260"/>
    </row>
    <row r="29" spans="1:11" s="243" customFormat="1" ht="60">
      <c r="A29" s="256"/>
      <c r="B29" s="247" t="s">
        <v>202</v>
      </c>
      <c r="C29" s="248" t="s">
        <v>203</v>
      </c>
      <c r="D29" s="419">
        <v>99495</v>
      </c>
      <c r="E29" s="211">
        <v>31058</v>
      </c>
      <c r="F29" s="249">
        <v>0</v>
      </c>
      <c r="G29" s="257">
        <f t="shared" si="8"/>
        <v>130553</v>
      </c>
      <c r="I29" s="260"/>
      <c r="J29" s="260"/>
      <c r="K29" s="260"/>
    </row>
    <row r="30" spans="1:11" s="243" customFormat="1">
      <c r="A30" s="256"/>
      <c r="B30" s="247"/>
      <c r="C30" s="401" t="s">
        <v>19</v>
      </c>
      <c r="D30" s="249">
        <v>34650</v>
      </c>
      <c r="E30" s="249">
        <v>0</v>
      </c>
      <c r="F30" s="249">
        <v>0</v>
      </c>
      <c r="G30" s="424">
        <f t="shared" ref="G30" si="9">SUM(D30:F30)</f>
        <v>34650</v>
      </c>
      <c r="I30" s="260"/>
      <c r="J30" s="260"/>
      <c r="K30" s="260"/>
    </row>
    <row r="31" spans="1:11" s="243" customFormat="1" ht="60">
      <c r="A31" s="256"/>
      <c r="B31" s="247" t="s">
        <v>165</v>
      </c>
      <c r="C31" s="248" t="s">
        <v>166</v>
      </c>
      <c r="D31" s="211">
        <v>8929438</v>
      </c>
      <c r="E31" s="419">
        <v>0</v>
      </c>
      <c r="F31" s="249">
        <v>0</v>
      </c>
      <c r="G31" s="257">
        <f t="shared" si="8"/>
        <v>8929438</v>
      </c>
      <c r="I31" s="260"/>
      <c r="J31" s="260"/>
      <c r="K31" s="260"/>
    </row>
    <row r="32" spans="1:11" s="243" customFormat="1" ht="48">
      <c r="A32" s="256"/>
      <c r="B32" s="247" t="s">
        <v>249</v>
      </c>
      <c r="C32" s="248"/>
      <c r="D32" s="211">
        <f>D33+D35+D37</f>
        <v>1356317</v>
      </c>
      <c r="E32" s="211">
        <f t="shared" ref="E32:G32" si="10">E33+E35+E37</f>
        <v>504517</v>
      </c>
      <c r="F32" s="211">
        <f t="shared" si="10"/>
        <v>0</v>
      </c>
      <c r="G32" s="211">
        <f t="shared" si="10"/>
        <v>1860834</v>
      </c>
      <c r="I32" s="260"/>
      <c r="J32" s="260"/>
      <c r="K32" s="260"/>
    </row>
    <row r="33" spans="1:17" s="243" customFormat="1" ht="16.5" customHeight="1">
      <c r="A33" s="256"/>
      <c r="B33" s="247"/>
      <c r="C33" s="248" t="s">
        <v>250</v>
      </c>
      <c r="D33" s="211">
        <v>51017</v>
      </c>
      <c r="E33" s="419">
        <v>38375</v>
      </c>
      <c r="F33" s="249">
        <v>0</v>
      </c>
      <c r="G33" s="257">
        <f t="shared" ref="G33:G38" si="11">SUM(D33:F33)</f>
        <v>89392</v>
      </c>
      <c r="I33" s="260"/>
      <c r="J33" s="260"/>
      <c r="K33" s="260"/>
    </row>
    <row r="34" spans="1:17" s="243" customFormat="1" ht="16.5" customHeight="1">
      <c r="A34" s="256"/>
      <c r="B34" s="247"/>
      <c r="C34" s="401" t="s">
        <v>19</v>
      </c>
      <c r="D34" s="419">
        <v>51017</v>
      </c>
      <c r="E34" s="419">
        <v>0</v>
      </c>
      <c r="F34" s="249">
        <v>0</v>
      </c>
      <c r="G34" s="424">
        <f t="shared" si="11"/>
        <v>51017</v>
      </c>
      <c r="I34" s="260"/>
      <c r="J34" s="260"/>
      <c r="K34" s="260"/>
    </row>
    <row r="35" spans="1:17" s="243" customFormat="1" ht="24" customHeight="1">
      <c r="A35" s="256"/>
      <c r="B35" s="247"/>
      <c r="C35" s="248" t="s">
        <v>251</v>
      </c>
      <c r="D35" s="211">
        <v>21969</v>
      </c>
      <c r="E35" s="419">
        <v>18098</v>
      </c>
      <c r="F35" s="249">
        <v>0</v>
      </c>
      <c r="G35" s="257">
        <f t="shared" si="11"/>
        <v>40067</v>
      </c>
      <c r="I35" s="260"/>
      <c r="J35" s="260"/>
      <c r="K35" s="260"/>
    </row>
    <row r="36" spans="1:17" s="243" customFormat="1" ht="16.5" customHeight="1">
      <c r="A36" s="256"/>
      <c r="B36" s="247"/>
      <c r="C36" s="401" t="s">
        <v>19</v>
      </c>
      <c r="D36" s="419">
        <v>14082</v>
      </c>
      <c r="E36" s="419">
        <v>0</v>
      </c>
      <c r="F36" s="249">
        <v>0</v>
      </c>
      <c r="G36" s="424">
        <f t="shared" si="11"/>
        <v>14082</v>
      </c>
      <c r="I36" s="260"/>
      <c r="J36" s="260"/>
      <c r="K36" s="260"/>
    </row>
    <row r="37" spans="1:17" s="346" customFormat="1" ht="27" customHeight="1">
      <c r="A37" s="256"/>
      <c r="B37" s="247"/>
      <c r="C37" s="248" t="s">
        <v>283</v>
      </c>
      <c r="D37" s="419">
        <v>1283331</v>
      </c>
      <c r="E37" s="419">
        <v>448044</v>
      </c>
      <c r="F37" s="249">
        <v>0</v>
      </c>
      <c r="G37" s="424">
        <f t="shared" si="11"/>
        <v>1731375</v>
      </c>
      <c r="I37" s="261"/>
      <c r="J37" s="261"/>
      <c r="K37" s="261"/>
    </row>
    <row r="38" spans="1:17" s="346" customFormat="1">
      <c r="A38" s="256"/>
      <c r="B38" s="247"/>
      <c r="C38" s="401" t="s">
        <v>19</v>
      </c>
      <c r="D38" s="419">
        <v>141445</v>
      </c>
      <c r="E38" s="419">
        <v>0</v>
      </c>
      <c r="F38" s="249">
        <v>0</v>
      </c>
      <c r="G38" s="424">
        <f t="shared" si="11"/>
        <v>141445</v>
      </c>
      <c r="I38" s="261"/>
      <c r="J38" s="261"/>
      <c r="K38" s="261"/>
    </row>
    <row r="39" spans="1:17" s="243" customFormat="1" ht="34.5" customHeight="1">
      <c r="A39" s="313"/>
      <c r="B39" s="313"/>
      <c r="C39" s="452" t="s">
        <v>15</v>
      </c>
      <c r="D39" s="246">
        <f>D40+D42</f>
        <v>11679</v>
      </c>
      <c r="E39" s="246">
        <f>E40+E42</f>
        <v>348106</v>
      </c>
      <c r="F39" s="246">
        <f>F40+F42</f>
        <v>0</v>
      </c>
      <c r="G39" s="246">
        <f>G40+G42</f>
        <v>359785</v>
      </c>
      <c r="I39" s="260"/>
      <c r="J39" s="260"/>
      <c r="K39" s="260"/>
    </row>
    <row r="40" spans="1:17" s="243" customFormat="1" ht="24">
      <c r="A40" s="453"/>
      <c r="B40" s="453"/>
      <c r="C40" s="454" t="s">
        <v>148</v>
      </c>
      <c r="D40" s="432">
        <f>D41</f>
        <v>0</v>
      </c>
      <c r="E40" s="432">
        <f t="shared" ref="E40:G40" si="12">E41</f>
        <v>245994</v>
      </c>
      <c r="F40" s="432">
        <f t="shared" si="12"/>
        <v>0</v>
      </c>
      <c r="G40" s="432">
        <f t="shared" si="12"/>
        <v>245994</v>
      </c>
      <c r="I40" s="101"/>
      <c r="J40" s="90"/>
      <c r="K40" s="101"/>
      <c r="L40" s="102"/>
      <c r="M40" s="102"/>
      <c r="N40" s="102"/>
      <c r="O40" s="102"/>
      <c r="P40" s="260"/>
      <c r="Q40" s="260"/>
    </row>
    <row r="41" spans="1:17" s="243" customFormat="1" ht="84">
      <c r="A41" s="317" t="s">
        <v>84</v>
      </c>
      <c r="B41" s="278" t="s">
        <v>90</v>
      </c>
      <c r="C41" s="455"/>
      <c r="D41" s="249">
        <v>0</v>
      </c>
      <c r="E41" s="211">
        <v>245994</v>
      </c>
      <c r="F41" s="249">
        <v>0</v>
      </c>
      <c r="G41" s="249">
        <f>SUM(D41:F41)</f>
        <v>245994</v>
      </c>
      <c r="I41" s="101"/>
      <c r="J41" s="101"/>
      <c r="K41" s="101"/>
      <c r="L41" s="102"/>
      <c r="M41" s="102"/>
      <c r="N41" s="102"/>
      <c r="O41" s="102"/>
      <c r="P41" s="260"/>
      <c r="Q41" s="260"/>
    </row>
    <row r="42" spans="1:17" s="260" customFormat="1" ht="25.5" customHeight="1">
      <c r="A42" s="456"/>
      <c r="B42" s="456"/>
      <c r="C42" s="457" t="s">
        <v>18</v>
      </c>
      <c r="D42" s="432">
        <f>D43+D48+D49+D50</f>
        <v>11679</v>
      </c>
      <c r="E42" s="432">
        <f>E43+E48+E49+E50</f>
        <v>102112</v>
      </c>
      <c r="F42" s="432">
        <f t="shared" ref="F42" si="13">F43+F48+F49+F50</f>
        <v>0</v>
      </c>
      <c r="G42" s="432">
        <f>G43+G48+G49+G50</f>
        <v>113791</v>
      </c>
    </row>
    <row r="43" spans="1:17" s="260" customFormat="1" ht="48">
      <c r="A43" s="317" t="s">
        <v>20</v>
      </c>
      <c r="B43" s="458" t="s">
        <v>124</v>
      </c>
      <c r="C43" s="459"/>
      <c r="D43" s="249">
        <f>D44+D46</f>
        <v>1869</v>
      </c>
      <c r="E43" s="249">
        <f t="shared" ref="E43:G43" si="14">E44+E46</f>
        <v>0</v>
      </c>
      <c r="F43" s="249">
        <f t="shared" si="14"/>
        <v>0</v>
      </c>
      <c r="G43" s="249">
        <f t="shared" si="14"/>
        <v>1869</v>
      </c>
    </row>
    <row r="44" spans="1:17" s="346" customFormat="1" ht="24">
      <c r="A44" s="256"/>
      <c r="B44" s="247"/>
      <c r="C44" s="459" t="s">
        <v>384</v>
      </c>
      <c r="D44" s="249">
        <v>1200</v>
      </c>
      <c r="E44" s="249">
        <v>0</v>
      </c>
      <c r="F44" s="249">
        <v>0</v>
      </c>
      <c r="G44" s="249">
        <f t="shared" ref="G44:G50" si="15">SUM(D44:F44)</f>
        <v>1200</v>
      </c>
      <c r="I44" s="261"/>
      <c r="J44" s="261"/>
      <c r="K44" s="261"/>
    </row>
    <row r="45" spans="1:17">
      <c r="A45" s="317"/>
      <c r="B45" s="458"/>
      <c r="C45" s="401" t="s">
        <v>19</v>
      </c>
      <c r="D45" s="419">
        <v>1200</v>
      </c>
      <c r="E45" s="419">
        <v>0</v>
      </c>
      <c r="F45" s="249">
        <v>0</v>
      </c>
      <c r="G45" s="424">
        <f t="shared" si="15"/>
        <v>1200</v>
      </c>
    </row>
    <row r="46" spans="1:17" ht="24">
      <c r="A46" s="317"/>
      <c r="B46" s="458"/>
      <c r="C46" s="459" t="s">
        <v>284</v>
      </c>
      <c r="D46" s="249">
        <v>669</v>
      </c>
      <c r="E46" s="419">
        <v>0</v>
      </c>
      <c r="F46" s="249">
        <v>0</v>
      </c>
      <c r="G46" s="424">
        <f t="shared" si="15"/>
        <v>669</v>
      </c>
    </row>
    <row r="47" spans="1:17">
      <c r="A47" s="256"/>
      <c r="B47" s="247"/>
      <c r="C47" s="401" t="s">
        <v>19</v>
      </c>
      <c r="D47" s="419">
        <v>669</v>
      </c>
      <c r="E47" s="419">
        <v>0</v>
      </c>
      <c r="F47" s="249">
        <v>0</v>
      </c>
      <c r="G47" s="424">
        <f t="shared" si="15"/>
        <v>669</v>
      </c>
    </row>
    <row r="48" spans="1:17" s="260" customFormat="1" ht="48">
      <c r="A48" s="317"/>
      <c r="B48" s="458" t="s">
        <v>285</v>
      </c>
      <c r="C48" s="459" t="s">
        <v>284</v>
      </c>
      <c r="D48" s="249">
        <v>3790</v>
      </c>
      <c r="E48" s="249">
        <v>3641</v>
      </c>
      <c r="F48" s="249">
        <v>0</v>
      </c>
      <c r="G48" s="249">
        <f t="shared" si="15"/>
        <v>7431</v>
      </c>
    </row>
    <row r="49" spans="1:7" s="260" customFormat="1" ht="36">
      <c r="A49" s="317"/>
      <c r="B49" s="458" t="s">
        <v>286</v>
      </c>
      <c r="C49" s="459" t="s">
        <v>287</v>
      </c>
      <c r="D49" s="249">
        <v>6020</v>
      </c>
      <c r="E49" s="249">
        <v>3656</v>
      </c>
      <c r="F49" s="249">
        <v>0</v>
      </c>
      <c r="G49" s="249">
        <f t="shared" si="15"/>
        <v>9676</v>
      </c>
    </row>
    <row r="50" spans="1:7" s="260" customFormat="1" ht="36">
      <c r="A50" s="317"/>
      <c r="B50" s="458" t="s">
        <v>288</v>
      </c>
      <c r="C50" s="459" t="s">
        <v>289</v>
      </c>
      <c r="D50" s="249">
        <v>0</v>
      </c>
      <c r="E50" s="249">
        <v>94815</v>
      </c>
      <c r="F50" s="249">
        <v>0</v>
      </c>
      <c r="G50" s="249">
        <f t="shared" si="15"/>
        <v>94815</v>
      </c>
    </row>
    <row r="51" spans="1:7">
      <c r="A51" s="260"/>
      <c r="B51" s="260"/>
      <c r="C51" s="260"/>
      <c r="D51" s="358"/>
      <c r="E51" s="358"/>
      <c r="F51" s="358"/>
      <c r="G51" s="358"/>
    </row>
    <row r="52" spans="1:7">
      <c r="A52" s="260"/>
      <c r="B52" s="260"/>
      <c r="C52" s="260"/>
      <c r="D52" s="358"/>
      <c r="E52" s="358"/>
      <c r="F52" s="358"/>
      <c r="G52" s="358"/>
    </row>
    <row r="126" ht="36.75" customHeight="1"/>
  </sheetData>
  <customSheetViews>
    <customSheetView guid="{B9368714-C8BF-401C-BC11-EEA355605C95}" scale="90" showPageBreaks="1">
      <pane xSplit="2" ySplit="8" topLeftCell="C27" activePane="bottomRight" state="frozen"/>
      <selection pane="bottomRight" activeCell="J20" sqref="J20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>
      <pane xSplit="2" ySplit="8" topLeftCell="C9" activePane="bottomRight" state="frozen"/>
      <selection pane="bottomRight" activeCell="D8" sqref="D8"/>
      <pageMargins left="0.31496062992125984" right="0.19685039370078741" top="0.47244094488188981" bottom="0.59055118110236227" header="0.27559055118110237" footer="0.31496062992125984"/>
      <pageSetup paperSize="9" firstPageNumber="966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0:C10"/>
    <mergeCell ref="G3:G4"/>
  </mergeCells>
  <pageMargins left="0.31496062992125984" right="0.19685039370078741" top="0.47244094488188981" bottom="0.59055118110236227" header="0.27559055118110237" footer="0.31496062992125984"/>
  <pageSetup paperSize="9" firstPageNumber="958" orientation="landscape" useFirstPageNumber="1" r:id="rId3"/>
  <headerFooter scaleWithDoc="0">
    <oddHeader>&amp;C&amp;P</oddHeader>
    <oddFooter>&amp;LFMPask_N_090519_bud2019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2"/>
  <sheetViews>
    <sheetView view="pageLayout" zoomScaleNormal="90" workbookViewId="0">
      <selection activeCell="C60" sqref="C60"/>
    </sheetView>
  </sheetViews>
  <sheetFormatPr defaultColWidth="13.42578125" defaultRowHeight="12"/>
  <cols>
    <col min="1" max="1" width="20.5703125" style="395" customWidth="1"/>
    <col min="2" max="2" width="22.140625" style="395" customWidth="1"/>
    <col min="3" max="3" width="46.5703125" style="395" customWidth="1"/>
    <col min="4" max="4" width="12.7109375" style="265" customWidth="1"/>
    <col min="5" max="5" width="12.5703125" style="265" customWidth="1"/>
    <col min="6" max="7" width="13.28515625" style="265" customWidth="1"/>
    <col min="8" max="9" width="13.42578125" style="223"/>
    <col min="10" max="10" width="40" style="223" customWidth="1"/>
    <col min="11" max="16384" width="13.42578125" style="223"/>
  </cols>
  <sheetData>
    <row r="1" spans="1:13" ht="14.25">
      <c r="A1" s="508"/>
      <c r="B1" s="508"/>
      <c r="C1" s="508"/>
      <c r="D1" s="508"/>
      <c r="E1" s="508"/>
      <c r="F1" s="508"/>
      <c r="G1" s="508"/>
    </row>
    <row r="2" spans="1:13">
      <c r="A2" s="266"/>
      <c r="B2" s="266"/>
      <c r="C2" s="266"/>
      <c r="D2" s="322"/>
      <c r="E2" s="322"/>
      <c r="F2" s="322"/>
      <c r="G2" s="268"/>
    </row>
    <row r="3" spans="1:13" ht="12" customHeight="1">
      <c r="A3" s="222"/>
      <c r="B3" s="222"/>
      <c r="C3" s="222"/>
      <c r="D3" s="504" t="s">
        <v>6</v>
      </c>
      <c r="E3" s="504"/>
      <c r="F3" s="505"/>
      <c r="G3" s="498" t="s">
        <v>275</v>
      </c>
    </row>
    <row r="4" spans="1:13" ht="67.5">
      <c r="A4" s="224" t="s">
        <v>1</v>
      </c>
      <c r="B4" s="224" t="s">
        <v>2</v>
      </c>
      <c r="C4" s="224" t="s">
        <v>3</v>
      </c>
      <c r="D4" s="225" t="s">
        <v>70</v>
      </c>
      <c r="E4" s="226" t="s">
        <v>69</v>
      </c>
      <c r="F4" s="226" t="s">
        <v>364</v>
      </c>
      <c r="G4" s="499"/>
    </row>
    <row r="6" spans="1:13" s="230" customFormat="1" ht="15">
      <c r="A6" s="506" t="s">
        <v>38</v>
      </c>
      <c r="B6" s="506"/>
      <c r="C6" s="506"/>
      <c r="D6" s="324">
        <f>SUM(D7)</f>
        <v>37029816</v>
      </c>
      <c r="E6" s="324">
        <f t="shared" ref="E6:G6" si="0">SUM(E7)</f>
        <v>88310992</v>
      </c>
      <c r="F6" s="324">
        <f t="shared" si="0"/>
        <v>1360611</v>
      </c>
      <c r="G6" s="324">
        <f t="shared" si="0"/>
        <v>126701419</v>
      </c>
    </row>
    <row r="7" spans="1:13" s="230" customFormat="1" ht="14.25">
      <c r="A7" s="507" t="s">
        <v>9</v>
      </c>
      <c r="B7" s="507"/>
      <c r="C7" s="507"/>
      <c r="D7" s="231">
        <f>SUM(D11)</f>
        <v>37029816</v>
      </c>
      <c r="E7" s="231">
        <f t="shared" ref="E7:G7" si="1">SUM(E11)</f>
        <v>88310992</v>
      </c>
      <c r="F7" s="231">
        <f t="shared" si="1"/>
        <v>1360611</v>
      </c>
      <c r="G7" s="231">
        <f t="shared" si="1"/>
        <v>126701419</v>
      </c>
    </row>
    <row r="8" spans="1:13" s="230" customFormat="1">
      <c r="A8" s="232"/>
      <c r="B8" s="232"/>
      <c r="C8" s="233" t="s">
        <v>39</v>
      </c>
      <c r="D8" s="234">
        <f>D17+D56</f>
        <v>269455</v>
      </c>
      <c r="E8" s="234">
        <f t="shared" ref="E8:G8" si="2">E17+E56</f>
        <v>147941</v>
      </c>
      <c r="F8" s="234">
        <f t="shared" si="2"/>
        <v>0</v>
      </c>
      <c r="G8" s="234">
        <f t="shared" si="2"/>
        <v>417396</v>
      </c>
    </row>
    <row r="9" spans="1:13" s="230" customFormat="1">
      <c r="A9" s="232"/>
      <c r="B9" s="232"/>
      <c r="C9" s="404" t="s">
        <v>19</v>
      </c>
      <c r="D9" s="405">
        <f>D26</f>
        <v>314866</v>
      </c>
      <c r="E9" s="405">
        <f t="shared" ref="E9:G9" si="3">E26</f>
        <v>0</v>
      </c>
      <c r="F9" s="405">
        <f t="shared" si="3"/>
        <v>0</v>
      </c>
      <c r="G9" s="405">
        <f t="shared" si="3"/>
        <v>314866</v>
      </c>
    </row>
    <row r="10" spans="1:13" s="230" customFormat="1" ht="8.25" customHeight="1">
      <c r="A10" s="266"/>
      <c r="B10" s="266"/>
      <c r="C10" s="250"/>
      <c r="D10" s="325"/>
      <c r="E10" s="325"/>
      <c r="F10" s="325"/>
    </row>
    <row r="11" spans="1:13" s="243" customFormat="1" ht="24" customHeight="1">
      <c r="A11" s="244"/>
      <c r="B11" s="503" t="s">
        <v>10</v>
      </c>
      <c r="C11" s="503"/>
      <c r="D11" s="242">
        <f>SUM(D12+D15+D23+D27+D59+D19+D21)</f>
        <v>37029816</v>
      </c>
      <c r="E11" s="242">
        <f>SUM(E12+E15+E23+E27+E59+E19+E21)</f>
        <v>88310992</v>
      </c>
      <c r="F11" s="242">
        <f>SUM(F12+F15+F23+F27+F59+F19+F21)</f>
        <v>1360611</v>
      </c>
      <c r="G11" s="242">
        <f>SUM(G12+G15+G23+G27+G59+G19+G21)</f>
        <v>126701419</v>
      </c>
    </row>
    <row r="12" spans="1:13" s="243" customFormat="1" ht="24" customHeight="1">
      <c r="A12" s="406"/>
      <c r="B12" s="407"/>
      <c r="C12" s="408" t="s">
        <v>11</v>
      </c>
      <c r="D12" s="409">
        <f>D13+D14</f>
        <v>0</v>
      </c>
      <c r="E12" s="409">
        <f>E13+E14</f>
        <v>39602444</v>
      </c>
      <c r="F12" s="409">
        <f>F13+F14</f>
        <v>0</v>
      </c>
      <c r="G12" s="409">
        <f>G13+G14</f>
        <v>39602444</v>
      </c>
      <c r="I12" s="103"/>
      <c r="J12" s="103"/>
      <c r="K12" s="101"/>
      <c r="L12" s="102"/>
      <c r="M12" s="260"/>
    </row>
    <row r="13" spans="1:13" s="243" customFormat="1" ht="48">
      <c r="A13" s="278" t="s">
        <v>25</v>
      </c>
      <c r="B13" s="278" t="s">
        <v>199</v>
      </c>
      <c r="C13" s="330"/>
      <c r="D13" s="410">
        <v>0</v>
      </c>
      <c r="E13" s="411">
        <v>38407993</v>
      </c>
      <c r="F13" s="410">
        <v>0</v>
      </c>
      <c r="G13" s="411">
        <f>D13+E13+F13</f>
        <v>38407993</v>
      </c>
      <c r="I13" s="101"/>
      <c r="J13" s="90"/>
      <c r="K13" s="101"/>
      <c r="L13" s="102"/>
      <c r="M13" s="260"/>
    </row>
    <row r="14" spans="1:13" s="243" customFormat="1" ht="48">
      <c r="A14" s="278"/>
      <c r="B14" s="278" t="s">
        <v>154</v>
      </c>
      <c r="C14" s="330"/>
      <c r="D14" s="410">
        <v>0</v>
      </c>
      <c r="E14" s="211">
        <v>1194451</v>
      </c>
      <c r="F14" s="410">
        <v>0</v>
      </c>
      <c r="G14" s="410">
        <f t="shared" ref="G14" si="4">D14+E14+F14</f>
        <v>1194451</v>
      </c>
      <c r="I14" s="101"/>
      <c r="J14" s="90"/>
      <c r="K14" s="101"/>
      <c r="L14" s="102"/>
      <c r="M14" s="260"/>
    </row>
    <row r="15" spans="1:13" s="243" customFormat="1" ht="18" customHeight="1">
      <c r="A15" s="313"/>
      <c r="B15" s="313"/>
      <c r="C15" s="331" t="s">
        <v>12</v>
      </c>
      <c r="D15" s="246">
        <f>D16+D18</f>
        <v>0</v>
      </c>
      <c r="E15" s="246">
        <f>E16+E18</f>
        <v>38116860</v>
      </c>
      <c r="F15" s="246">
        <f t="shared" ref="F15" si="5">F16+F18</f>
        <v>0</v>
      </c>
      <c r="G15" s="246">
        <f>G16+G18</f>
        <v>38116860</v>
      </c>
      <c r="I15" s="101"/>
      <c r="J15" s="101"/>
      <c r="K15" s="101"/>
      <c r="L15" s="102"/>
      <c r="M15" s="260"/>
    </row>
    <row r="16" spans="1:13" s="243" customFormat="1" ht="36">
      <c r="A16" s="278" t="s">
        <v>32</v>
      </c>
      <c r="B16" s="256" t="s">
        <v>107</v>
      </c>
      <c r="C16" s="412"/>
      <c r="D16" s="249">
        <v>0</v>
      </c>
      <c r="E16" s="211">
        <v>37890494</v>
      </c>
      <c r="F16" s="249">
        <v>0</v>
      </c>
      <c r="G16" s="249">
        <f t="shared" ref="G16:G18" si="6">D16+E16+F16</f>
        <v>37890494</v>
      </c>
      <c r="I16" s="101"/>
      <c r="J16" s="101"/>
      <c r="K16" s="101"/>
      <c r="L16" s="102"/>
      <c r="M16" s="260"/>
    </row>
    <row r="17" spans="1:14" s="243" customFormat="1">
      <c r="A17" s="278"/>
      <c r="B17" s="256"/>
      <c r="C17" s="413" t="s">
        <v>39</v>
      </c>
      <c r="D17" s="249">
        <v>0</v>
      </c>
      <c r="E17" s="211">
        <v>141399</v>
      </c>
      <c r="F17" s="249">
        <v>0</v>
      </c>
      <c r="G17" s="249">
        <f t="shared" si="6"/>
        <v>141399</v>
      </c>
      <c r="I17" s="101"/>
      <c r="J17" s="101"/>
      <c r="K17" s="101"/>
      <c r="L17" s="102"/>
      <c r="M17" s="260"/>
    </row>
    <row r="18" spans="1:14" s="243" customFormat="1" ht="36">
      <c r="A18" s="278"/>
      <c r="B18" s="278" t="s">
        <v>157</v>
      </c>
      <c r="C18" s="412"/>
      <c r="D18" s="249">
        <v>0</v>
      </c>
      <c r="E18" s="211">
        <v>226366</v>
      </c>
      <c r="F18" s="249">
        <v>0</v>
      </c>
      <c r="G18" s="249">
        <f t="shared" si="6"/>
        <v>226366</v>
      </c>
      <c r="I18" s="101"/>
      <c r="J18" s="101"/>
      <c r="K18" s="101"/>
      <c r="L18" s="102"/>
      <c r="M18" s="260"/>
    </row>
    <row r="19" spans="1:14" s="243" customFormat="1" ht="14.25" customHeight="1">
      <c r="A19" s="288"/>
      <c r="B19" s="288"/>
      <c r="C19" s="298" t="s">
        <v>290</v>
      </c>
      <c r="D19" s="246">
        <f>D20</f>
        <v>0</v>
      </c>
      <c r="E19" s="246">
        <f t="shared" ref="E19:G19" si="7">E20</f>
        <v>7229</v>
      </c>
      <c r="F19" s="246">
        <f t="shared" si="7"/>
        <v>0</v>
      </c>
      <c r="G19" s="246">
        <f t="shared" si="7"/>
        <v>7229</v>
      </c>
      <c r="I19" s="101"/>
      <c r="J19" s="101"/>
      <c r="K19" s="101"/>
      <c r="L19" s="102"/>
      <c r="M19" s="260"/>
    </row>
    <row r="20" spans="1:14" s="243" customFormat="1" ht="63" customHeight="1">
      <c r="A20" s="247" t="s">
        <v>291</v>
      </c>
      <c r="B20" s="247" t="s">
        <v>292</v>
      </c>
      <c r="C20" s="248" t="s">
        <v>33</v>
      </c>
      <c r="D20" s="293">
        <v>0</v>
      </c>
      <c r="E20" s="211">
        <v>7229</v>
      </c>
      <c r="F20" s="293">
        <v>0</v>
      </c>
      <c r="G20" s="293">
        <f>F20+E20+D20</f>
        <v>7229</v>
      </c>
      <c r="I20" s="101"/>
      <c r="J20" s="90"/>
      <c r="K20" s="101"/>
      <c r="L20" s="102"/>
      <c r="M20" s="260"/>
    </row>
    <row r="21" spans="1:14" s="243" customFormat="1" ht="29.25" customHeight="1">
      <c r="A21" s="414"/>
      <c r="B21" s="414"/>
      <c r="C21" s="298" t="s">
        <v>293</v>
      </c>
      <c r="D21" s="246">
        <f>D22</f>
        <v>0</v>
      </c>
      <c r="E21" s="246">
        <f t="shared" ref="E21" si="8">E22</f>
        <v>911</v>
      </c>
      <c r="F21" s="246">
        <f t="shared" ref="F21" si="9">F22</f>
        <v>0</v>
      </c>
      <c r="G21" s="246">
        <f t="shared" ref="G21" si="10">G22</f>
        <v>911</v>
      </c>
      <c r="I21" s="101"/>
      <c r="J21" s="90"/>
      <c r="K21" s="101"/>
      <c r="L21" s="102"/>
      <c r="M21" s="260"/>
    </row>
    <row r="22" spans="1:14" s="243" customFormat="1" ht="63" customHeight="1">
      <c r="A22" s="247" t="s">
        <v>30</v>
      </c>
      <c r="B22" s="247" t="s">
        <v>294</v>
      </c>
      <c r="C22" s="248" t="s">
        <v>295</v>
      </c>
      <c r="D22" s="293">
        <v>0</v>
      </c>
      <c r="E22" s="211">
        <v>911</v>
      </c>
      <c r="F22" s="293">
        <v>0</v>
      </c>
      <c r="G22" s="293">
        <f>F22+E22+D22</f>
        <v>911</v>
      </c>
      <c r="I22" s="101"/>
      <c r="J22" s="90"/>
      <c r="K22" s="101"/>
      <c r="L22" s="102"/>
      <c r="M22" s="260"/>
    </row>
    <row r="23" spans="1:14" s="243" customFormat="1" ht="17.25" customHeight="1">
      <c r="A23" s="297"/>
      <c r="B23" s="297"/>
      <c r="C23" s="298" t="s">
        <v>152</v>
      </c>
      <c r="D23" s="289">
        <f>D24+D25</f>
        <v>1088051</v>
      </c>
      <c r="E23" s="289">
        <f>E24+E25</f>
        <v>1869198</v>
      </c>
      <c r="F23" s="289">
        <f>F24+F25</f>
        <v>1360611</v>
      </c>
      <c r="G23" s="289">
        <f>G24+G25</f>
        <v>4317860</v>
      </c>
      <c r="I23" s="103"/>
      <c r="J23" s="103"/>
      <c r="K23" s="101"/>
      <c r="L23" s="102"/>
      <c r="M23" s="260"/>
    </row>
    <row r="24" spans="1:14" s="243" customFormat="1" ht="63" customHeight="1">
      <c r="A24" s="247" t="s">
        <v>117</v>
      </c>
      <c r="B24" s="247" t="s">
        <v>161</v>
      </c>
      <c r="C24" s="248"/>
      <c r="D24" s="293">
        <v>268902</v>
      </c>
      <c r="E24" s="211">
        <v>1869198</v>
      </c>
      <c r="F24" s="293">
        <v>0</v>
      </c>
      <c r="G24" s="293">
        <f>F24+E24+D24</f>
        <v>2138100</v>
      </c>
      <c r="I24" s="101"/>
      <c r="J24" s="90"/>
      <c r="K24" s="101"/>
      <c r="L24" s="102"/>
      <c r="M24" s="260"/>
    </row>
    <row r="25" spans="1:14" s="243" customFormat="1" ht="84">
      <c r="A25" s="415"/>
      <c r="B25" s="247" t="s">
        <v>206</v>
      </c>
      <c r="C25" s="416"/>
      <c r="D25" s="349">
        <v>819149</v>
      </c>
      <c r="E25" s="417">
        <v>0</v>
      </c>
      <c r="F25" s="349">
        <v>1360611</v>
      </c>
      <c r="G25" s="349">
        <f>F25+E25+D25</f>
        <v>2179760</v>
      </c>
      <c r="I25" s="101"/>
      <c r="J25" s="90"/>
      <c r="K25" s="101"/>
      <c r="L25" s="102"/>
      <c r="M25" s="260"/>
    </row>
    <row r="26" spans="1:14" s="243" customFormat="1">
      <c r="A26" s="278"/>
      <c r="B26" s="256"/>
      <c r="C26" s="413" t="s">
        <v>19</v>
      </c>
      <c r="D26" s="249">
        <v>314866</v>
      </c>
      <c r="E26" s="211">
        <v>0</v>
      </c>
      <c r="F26" s="249">
        <v>0</v>
      </c>
      <c r="G26" s="249">
        <f t="shared" ref="G26" si="11">D26+E26+F26</f>
        <v>314866</v>
      </c>
      <c r="I26" s="101"/>
      <c r="J26" s="90"/>
      <c r="K26" s="101"/>
      <c r="L26" s="102"/>
      <c r="M26" s="260"/>
    </row>
    <row r="27" spans="1:14" s="243" customFormat="1" ht="25.5" customHeight="1">
      <c r="A27" s="313"/>
      <c r="B27" s="313"/>
      <c r="C27" s="331" t="s">
        <v>14</v>
      </c>
      <c r="D27" s="246">
        <f>D28+D31+D34+D37+D42+D49+D53+D54</f>
        <v>35933685</v>
      </c>
      <c r="E27" s="246">
        <f t="shared" ref="E27:G27" si="12">E28+E31+E34+E37+E42+E49+E53+E54</f>
        <v>8292230</v>
      </c>
      <c r="F27" s="246">
        <f t="shared" si="12"/>
        <v>0</v>
      </c>
      <c r="G27" s="246">
        <f t="shared" si="12"/>
        <v>44225915</v>
      </c>
      <c r="I27" s="101"/>
      <c r="J27" s="101"/>
      <c r="K27" s="101"/>
      <c r="L27" s="102"/>
      <c r="M27" s="260"/>
    </row>
    <row r="28" spans="1:14" s="243" customFormat="1" ht="48">
      <c r="A28" s="418" t="s">
        <v>26</v>
      </c>
      <c r="B28" s="256" t="s">
        <v>40</v>
      </c>
      <c r="C28" s="248"/>
      <c r="D28" s="419">
        <f>D29+D30</f>
        <v>254664</v>
      </c>
      <c r="E28" s="419">
        <f t="shared" ref="E28:G28" si="13">E29+E30</f>
        <v>3954307</v>
      </c>
      <c r="F28" s="419">
        <f t="shared" si="13"/>
        <v>0</v>
      </c>
      <c r="G28" s="419">
        <f t="shared" si="13"/>
        <v>4208971</v>
      </c>
      <c r="I28" s="101"/>
      <c r="J28" s="104"/>
      <c r="K28" s="101"/>
      <c r="L28" s="102"/>
      <c r="M28" s="260"/>
      <c r="N28" s="291"/>
    </row>
    <row r="29" spans="1:14" s="243" customFormat="1" ht="24">
      <c r="A29" s="418"/>
      <c r="B29" s="256"/>
      <c r="C29" s="420" t="s">
        <v>41</v>
      </c>
      <c r="D29" s="348">
        <v>254664</v>
      </c>
      <c r="E29" s="348">
        <v>3801777</v>
      </c>
      <c r="F29" s="421">
        <v>0</v>
      </c>
      <c r="G29" s="422">
        <f t="shared" ref="G29:G30" si="14">SUM(D29:F29)</f>
        <v>4056441</v>
      </c>
      <c r="I29" s="101"/>
      <c r="J29" s="104"/>
      <c r="K29" s="101"/>
      <c r="L29" s="102"/>
      <c r="M29" s="260"/>
      <c r="N29" s="291"/>
    </row>
    <row r="30" spans="1:14" s="243" customFormat="1" ht="24">
      <c r="A30" s="418"/>
      <c r="B30" s="256"/>
      <c r="C30" s="248" t="s">
        <v>370</v>
      </c>
      <c r="D30" s="249">
        <v>0</v>
      </c>
      <c r="E30" s="249">
        <v>152530</v>
      </c>
      <c r="F30" s="249">
        <v>0</v>
      </c>
      <c r="G30" s="257">
        <f t="shared" si="14"/>
        <v>152530</v>
      </c>
      <c r="I30" s="101"/>
      <c r="J30" s="104"/>
      <c r="K30" s="101"/>
      <c r="L30" s="102"/>
      <c r="M30" s="260"/>
      <c r="N30" s="291"/>
    </row>
    <row r="31" spans="1:14" s="243" customFormat="1" ht="60">
      <c r="A31" s="296"/>
      <c r="B31" s="256" t="s">
        <v>42</v>
      </c>
      <c r="C31" s="248"/>
      <c r="D31" s="259">
        <f>D32+D33</f>
        <v>458390</v>
      </c>
      <c r="E31" s="259">
        <f t="shared" ref="E31:G31" si="15">E32+E33</f>
        <v>591593</v>
      </c>
      <c r="F31" s="259">
        <f t="shared" si="15"/>
        <v>0</v>
      </c>
      <c r="G31" s="259">
        <f t="shared" si="15"/>
        <v>1049983</v>
      </c>
      <c r="I31" s="101"/>
      <c r="J31" s="101"/>
      <c r="K31" s="101"/>
      <c r="L31" s="102"/>
      <c r="M31" s="260"/>
      <c r="N31" s="291"/>
    </row>
    <row r="32" spans="1:14" s="243" customFormat="1" ht="36">
      <c r="A32" s="296"/>
      <c r="B32" s="256"/>
      <c r="C32" s="248" t="s">
        <v>126</v>
      </c>
      <c r="D32" s="259">
        <v>458390</v>
      </c>
      <c r="E32" s="259">
        <v>0</v>
      </c>
      <c r="F32" s="259">
        <v>0</v>
      </c>
      <c r="G32" s="257">
        <f t="shared" ref="G32:G33" si="16">SUM(D32:F32)</f>
        <v>458390</v>
      </c>
      <c r="I32" s="101"/>
      <c r="J32" s="101"/>
      <c r="K32" s="101"/>
      <c r="L32" s="102"/>
      <c r="M32" s="260"/>
      <c r="N32" s="291"/>
    </row>
    <row r="33" spans="1:14" s="243" customFormat="1" ht="32.25" customHeight="1">
      <c r="A33" s="296"/>
      <c r="B33" s="256"/>
      <c r="C33" s="248" t="s">
        <v>125</v>
      </c>
      <c r="D33" s="259">
        <v>0</v>
      </c>
      <c r="E33" s="423">
        <v>591593</v>
      </c>
      <c r="F33" s="259">
        <v>0</v>
      </c>
      <c r="G33" s="257">
        <f t="shared" si="16"/>
        <v>591593</v>
      </c>
      <c r="I33" s="101"/>
      <c r="J33" s="101"/>
      <c r="K33" s="101"/>
      <c r="L33" s="102"/>
      <c r="M33" s="260"/>
      <c r="N33" s="291"/>
    </row>
    <row r="34" spans="1:14" s="243" customFormat="1" ht="24">
      <c r="A34" s="418"/>
      <c r="B34" s="256" t="s">
        <v>43</v>
      </c>
      <c r="C34" s="305"/>
      <c r="D34" s="249">
        <f>D35+D36</f>
        <v>1976802</v>
      </c>
      <c r="E34" s="249">
        <f t="shared" ref="E34:G34" si="17">E35+E36</f>
        <v>783762</v>
      </c>
      <c r="F34" s="249">
        <f t="shared" si="17"/>
        <v>0</v>
      </c>
      <c r="G34" s="249">
        <f t="shared" si="17"/>
        <v>2760564</v>
      </c>
      <c r="I34" s="101"/>
      <c r="J34" s="101"/>
      <c r="K34" s="101"/>
      <c r="L34" s="102"/>
      <c r="M34" s="260"/>
      <c r="N34" s="291"/>
    </row>
    <row r="35" spans="1:14" s="243" customFormat="1" ht="36">
      <c r="A35" s="418"/>
      <c r="B35" s="256"/>
      <c r="C35" s="301" t="s">
        <v>78</v>
      </c>
      <c r="D35" s="419">
        <v>84409</v>
      </c>
      <c r="E35" s="419">
        <v>163699</v>
      </c>
      <c r="F35" s="249">
        <v>0</v>
      </c>
      <c r="G35" s="424">
        <f t="shared" ref="G35:G36" si="18">SUM(D35:F35)</f>
        <v>248108</v>
      </c>
      <c r="I35" s="101"/>
      <c r="J35" s="101"/>
      <c r="K35" s="101"/>
      <c r="L35" s="102"/>
      <c r="M35" s="260"/>
      <c r="N35" s="291"/>
    </row>
    <row r="36" spans="1:14" s="243" customFormat="1" ht="24">
      <c r="A36" s="418"/>
      <c r="B36" s="256"/>
      <c r="C36" s="301" t="s">
        <v>371</v>
      </c>
      <c r="D36" s="419">
        <v>1892393</v>
      </c>
      <c r="E36" s="419">
        <v>620063</v>
      </c>
      <c r="F36" s="419">
        <v>0</v>
      </c>
      <c r="G36" s="424">
        <f t="shared" si="18"/>
        <v>2512456</v>
      </c>
      <c r="I36" s="101"/>
      <c r="J36" s="101"/>
      <c r="K36" s="101"/>
      <c r="L36" s="102"/>
      <c r="M36" s="260"/>
      <c r="N36" s="291"/>
    </row>
    <row r="37" spans="1:14" s="243" customFormat="1" ht="36">
      <c r="A37" s="418"/>
      <c r="B37" s="256" t="s">
        <v>44</v>
      </c>
      <c r="C37" s="425"/>
      <c r="D37" s="249">
        <f>+D38+D39+D40+D41</f>
        <v>1247805</v>
      </c>
      <c r="E37" s="249">
        <f>+E38+E39+E40+E41</f>
        <v>468510</v>
      </c>
      <c r="F37" s="249">
        <f t="shared" ref="F37:G37" si="19">+F38+F39+F40+F41</f>
        <v>0</v>
      </c>
      <c r="G37" s="249">
        <f t="shared" si="19"/>
        <v>1716315</v>
      </c>
      <c r="I37" s="101"/>
      <c r="J37" s="101"/>
      <c r="K37" s="101"/>
      <c r="L37" s="102"/>
      <c r="M37" s="260"/>
      <c r="N37" s="260"/>
    </row>
    <row r="38" spans="1:14" s="243" customFormat="1">
      <c r="A38" s="418"/>
      <c r="B38" s="256"/>
      <c r="C38" s="426" t="s">
        <v>100</v>
      </c>
      <c r="D38" s="249">
        <v>372555</v>
      </c>
      <c r="E38" s="249">
        <v>93139</v>
      </c>
      <c r="F38" s="249">
        <v>0</v>
      </c>
      <c r="G38" s="257">
        <f t="shared" ref="G38:G58" si="20">D38+E38+F38</f>
        <v>465694</v>
      </c>
      <c r="I38" s="101"/>
      <c r="J38" s="101"/>
      <c r="K38" s="101"/>
      <c r="L38" s="102"/>
      <c r="M38" s="260"/>
      <c r="N38" s="260"/>
    </row>
    <row r="39" spans="1:14" s="243" customFormat="1" ht="24">
      <c r="A39" s="418"/>
      <c r="B39" s="256"/>
      <c r="C39" s="426" t="s">
        <v>101</v>
      </c>
      <c r="D39" s="249">
        <v>25349</v>
      </c>
      <c r="E39" s="249">
        <v>16899</v>
      </c>
      <c r="F39" s="249">
        <v>0</v>
      </c>
      <c r="G39" s="257">
        <f t="shared" si="20"/>
        <v>42248</v>
      </c>
      <c r="I39" s="101"/>
      <c r="J39" s="101"/>
      <c r="K39" s="101"/>
      <c r="L39" s="102"/>
      <c r="M39" s="260"/>
      <c r="N39" s="260"/>
    </row>
    <row r="40" spans="1:14" s="243" customFormat="1" ht="24">
      <c r="A40" s="418"/>
      <c r="B40" s="256"/>
      <c r="C40" s="426" t="s">
        <v>372</v>
      </c>
      <c r="D40" s="419">
        <v>841187</v>
      </c>
      <c r="E40" s="419">
        <v>358472</v>
      </c>
      <c r="F40" s="419">
        <v>0</v>
      </c>
      <c r="G40" s="424">
        <f t="shared" si="20"/>
        <v>1199659</v>
      </c>
      <c r="I40" s="101"/>
      <c r="J40" s="101"/>
      <c r="K40" s="101"/>
      <c r="L40" s="102"/>
      <c r="M40" s="260"/>
      <c r="N40" s="260"/>
    </row>
    <row r="41" spans="1:14" s="243" customFormat="1" ht="24">
      <c r="A41" s="418"/>
      <c r="B41" s="256"/>
      <c r="C41" s="426" t="s">
        <v>207</v>
      </c>
      <c r="D41" s="419">
        <v>8714</v>
      </c>
      <c r="E41" s="419">
        <v>0</v>
      </c>
      <c r="F41" s="419">
        <v>0</v>
      </c>
      <c r="G41" s="424">
        <f>D41+E41+F41</f>
        <v>8714</v>
      </c>
      <c r="I41" s="101"/>
      <c r="J41" s="101"/>
      <c r="K41" s="101"/>
      <c r="L41" s="102"/>
      <c r="M41" s="260"/>
      <c r="N41" s="260"/>
    </row>
    <row r="42" spans="1:14" s="291" customFormat="1" ht="36">
      <c r="A42" s="418"/>
      <c r="B42" s="256" t="s">
        <v>45</v>
      </c>
      <c r="C42" s="248"/>
      <c r="D42" s="249">
        <f>D43+D44+D45+D46+D47+D48</f>
        <v>453508</v>
      </c>
      <c r="E42" s="249">
        <f t="shared" ref="E42:G42" si="21">E43+E44+E45+E46+E47+E48</f>
        <v>375619</v>
      </c>
      <c r="F42" s="249">
        <f t="shared" si="21"/>
        <v>0</v>
      </c>
      <c r="G42" s="249">
        <f t="shared" si="21"/>
        <v>829127</v>
      </c>
      <c r="I42" s="101"/>
      <c r="J42" s="101"/>
      <c r="K42" s="101"/>
      <c r="L42" s="102"/>
      <c r="M42" s="260"/>
      <c r="N42" s="260"/>
    </row>
    <row r="43" spans="1:14" s="291" customFormat="1" ht="24">
      <c r="A43" s="418"/>
      <c r="B43" s="256"/>
      <c r="C43" s="301" t="s">
        <v>102</v>
      </c>
      <c r="D43" s="249">
        <v>176196</v>
      </c>
      <c r="E43" s="249">
        <v>229427</v>
      </c>
      <c r="F43" s="249">
        <v>0</v>
      </c>
      <c r="G43" s="257">
        <f t="shared" si="20"/>
        <v>405623</v>
      </c>
      <c r="I43" s="101"/>
      <c r="J43" s="101"/>
      <c r="K43" s="101"/>
      <c r="L43" s="102"/>
      <c r="M43" s="260"/>
      <c r="N43" s="260"/>
    </row>
    <row r="44" spans="1:14" s="291" customFormat="1">
      <c r="A44" s="418"/>
      <c r="B44" s="256"/>
      <c r="C44" s="301" t="s">
        <v>103</v>
      </c>
      <c r="D44" s="249">
        <v>155423</v>
      </c>
      <c r="E44" s="249">
        <v>45667</v>
      </c>
      <c r="F44" s="249">
        <v>0</v>
      </c>
      <c r="G44" s="257">
        <f t="shared" si="20"/>
        <v>201090</v>
      </c>
      <c r="I44" s="101"/>
      <c r="J44" s="101"/>
      <c r="K44" s="101"/>
      <c r="L44" s="102"/>
      <c r="M44" s="260"/>
      <c r="N44" s="260"/>
    </row>
    <row r="45" spans="1:14" s="291" customFormat="1">
      <c r="A45" s="418"/>
      <c r="B45" s="256"/>
      <c r="C45" s="301" t="s">
        <v>104</v>
      </c>
      <c r="D45" s="249">
        <v>114180</v>
      </c>
      <c r="E45" s="249">
        <v>27825</v>
      </c>
      <c r="F45" s="249">
        <v>0</v>
      </c>
      <c r="G45" s="257">
        <f t="shared" si="20"/>
        <v>142005</v>
      </c>
      <c r="I45" s="101"/>
      <c r="J45" s="101"/>
      <c r="K45" s="101"/>
      <c r="L45" s="102"/>
      <c r="M45" s="260"/>
      <c r="N45" s="260"/>
    </row>
    <row r="46" spans="1:14" s="291" customFormat="1">
      <c r="A46" s="418"/>
      <c r="B46" s="256"/>
      <c r="C46" s="301" t="s">
        <v>208</v>
      </c>
      <c r="D46" s="249">
        <v>0</v>
      </c>
      <c r="E46" s="249">
        <v>54800</v>
      </c>
      <c r="F46" s="249">
        <v>0</v>
      </c>
      <c r="G46" s="257">
        <f t="shared" si="20"/>
        <v>54800</v>
      </c>
      <c r="I46" s="101"/>
      <c r="J46" s="101"/>
      <c r="K46" s="101"/>
      <c r="L46" s="102"/>
      <c r="M46" s="260"/>
      <c r="N46" s="260"/>
    </row>
    <row r="47" spans="1:14" s="291" customFormat="1">
      <c r="A47" s="418"/>
      <c r="B47" s="256"/>
      <c r="C47" s="301" t="s">
        <v>105</v>
      </c>
      <c r="D47" s="249">
        <v>0</v>
      </c>
      <c r="E47" s="249">
        <v>17900</v>
      </c>
      <c r="F47" s="249">
        <v>0</v>
      </c>
      <c r="G47" s="257">
        <f t="shared" si="20"/>
        <v>17900</v>
      </c>
      <c r="I47" s="101"/>
      <c r="J47" s="101"/>
      <c r="K47" s="101"/>
      <c r="L47" s="102"/>
      <c r="M47" s="260"/>
      <c r="N47" s="260"/>
    </row>
    <row r="48" spans="1:14" s="291" customFormat="1">
      <c r="A48" s="418"/>
      <c r="B48" s="256"/>
      <c r="C48" s="301" t="s">
        <v>296</v>
      </c>
      <c r="D48" s="249">
        <v>7709</v>
      </c>
      <c r="E48" s="325">
        <v>0</v>
      </c>
      <c r="F48" s="249">
        <v>0</v>
      </c>
      <c r="G48" s="257">
        <f t="shared" si="20"/>
        <v>7709</v>
      </c>
      <c r="I48" s="101"/>
      <c r="J48" s="101"/>
      <c r="K48" s="101"/>
      <c r="L48" s="102"/>
      <c r="M48" s="260"/>
      <c r="N48" s="260"/>
    </row>
    <row r="49" spans="1:14" s="291" customFormat="1" ht="36">
      <c r="A49" s="418"/>
      <c r="B49" s="256" t="s">
        <v>108</v>
      </c>
      <c r="C49" s="301"/>
      <c r="D49" s="249">
        <f>D50+D51+D52</f>
        <v>21619</v>
      </c>
      <c r="E49" s="249">
        <f t="shared" ref="E49:G49" si="22">E50+E51+E52</f>
        <v>30448</v>
      </c>
      <c r="F49" s="249">
        <f t="shared" si="22"/>
        <v>0</v>
      </c>
      <c r="G49" s="249">
        <f t="shared" si="22"/>
        <v>52067</v>
      </c>
      <c r="I49" s="101"/>
      <c r="J49" s="101"/>
      <c r="K49" s="101"/>
      <c r="L49" s="102"/>
      <c r="M49" s="260"/>
      <c r="N49" s="260"/>
    </row>
    <row r="50" spans="1:14" s="291" customFormat="1" ht="24">
      <c r="A50" s="418"/>
      <c r="B50" s="256"/>
      <c r="C50" s="301" t="s">
        <v>209</v>
      </c>
      <c r="D50" s="249">
        <v>0</v>
      </c>
      <c r="E50" s="249">
        <v>6698</v>
      </c>
      <c r="F50" s="249">
        <v>0</v>
      </c>
      <c r="G50" s="257">
        <f>D50+E50+F50</f>
        <v>6698</v>
      </c>
      <c r="I50" s="101"/>
      <c r="J50" s="101"/>
      <c r="K50" s="101"/>
      <c r="L50" s="102"/>
      <c r="M50" s="260"/>
      <c r="N50" s="260"/>
    </row>
    <row r="51" spans="1:14" s="291" customFormat="1">
      <c r="A51" s="418"/>
      <c r="B51" s="256"/>
      <c r="C51" s="301" t="s">
        <v>297</v>
      </c>
      <c r="D51" s="249">
        <v>352</v>
      </c>
      <c r="E51" s="249">
        <v>23750</v>
      </c>
      <c r="F51" s="249">
        <v>0</v>
      </c>
      <c r="G51" s="257">
        <f>D51+E51+F51</f>
        <v>24102</v>
      </c>
      <c r="I51" s="101"/>
      <c r="J51" s="101"/>
      <c r="K51" s="101"/>
      <c r="L51" s="102"/>
      <c r="M51" s="260"/>
      <c r="N51" s="260"/>
    </row>
    <row r="52" spans="1:14" s="291" customFormat="1" ht="24">
      <c r="A52" s="418"/>
      <c r="B52" s="256"/>
      <c r="C52" s="301" t="s">
        <v>298</v>
      </c>
      <c r="D52" s="239">
        <v>21267</v>
      </c>
      <c r="E52" s="249">
        <v>0</v>
      </c>
      <c r="F52" s="249">
        <v>0</v>
      </c>
      <c r="G52" s="257">
        <f>D52+E52+F52</f>
        <v>21267</v>
      </c>
      <c r="I52" s="101"/>
      <c r="J52" s="101"/>
      <c r="K52" s="101"/>
      <c r="L52" s="102"/>
      <c r="M52" s="260"/>
      <c r="N52" s="260"/>
    </row>
    <row r="53" spans="1:14" s="291" customFormat="1" ht="72">
      <c r="A53" s="418"/>
      <c r="B53" s="256" t="s">
        <v>91</v>
      </c>
      <c r="C53" s="420" t="s">
        <v>96</v>
      </c>
      <c r="D53" s="423">
        <v>35527</v>
      </c>
      <c r="E53" s="348">
        <v>0</v>
      </c>
      <c r="F53" s="348">
        <v>0</v>
      </c>
      <c r="G53" s="287">
        <f t="shared" si="20"/>
        <v>35527</v>
      </c>
      <c r="I53" s="103"/>
      <c r="J53" s="103"/>
      <c r="K53" s="101"/>
      <c r="L53" s="102"/>
      <c r="M53" s="260"/>
      <c r="N53" s="260"/>
    </row>
    <row r="54" spans="1:14" s="291" customFormat="1" ht="48">
      <c r="A54" s="418"/>
      <c r="B54" s="256" t="s">
        <v>109</v>
      </c>
      <c r="C54" s="248"/>
      <c r="D54" s="249">
        <f>D55+D57+D58</f>
        <v>31485370</v>
      </c>
      <c r="E54" s="249">
        <f t="shared" ref="E54:F54" si="23">E55+E57+E58</f>
        <v>2087991</v>
      </c>
      <c r="F54" s="249">
        <f t="shared" si="23"/>
        <v>0</v>
      </c>
      <c r="G54" s="249">
        <f>G55+G57+G58</f>
        <v>33573361</v>
      </c>
      <c r="I54" s="101"/>
      <c r="J54" s="90"/>
      <c r="K54" s="101"/>
      <c r="L54" s="102"/>
      <c r="M54" s="260"/>
      <c r="N54" s="260"/>
    </row>
    <row r="55" spans="1:14" s="291" customFormat="1" ht="25.5" customHeight="1">
      <c r="A55" s="418"/>
      <c r="B55" s="256"/>
      <c r="C55" s="301" t="s">
        <v>373</v>
      </c>
      <c r="D55" s="419">
        <v>27441780</v>
      </c>
      <c r="E55" s="427">
        <v>2087991</v>
      </c>
      <c r="F55" s="419">
        <v>0</v>
      </c>
      <c r="G55" s="424">
        <f t="shared" si="20"/>
        <v>29529771</v>
      </c>
      <c r="I55" s="101"/>
      <c r="J55" s="101"/>
      <c r="K55" s="101"/>
      <c r="L55" s="102"/>
      <c r="M55" s="260"/>
      <c r="N55" s="260"/>
    </row>
    <row r="56" spans="1:14" s="291" customFormat="1">
      <c r="A56" s="418"/>
      <c r="B56" s="256"/>
      <c r="C56" s="428" t="s">
        <v>39</v>
      </c>
      <c r="D56" s="419">
        <v>269455</v>
      </c>
      <c r="E56" s="421">
        <v>6542</v>
      </c>
      <c r="F56" s="249">
        <v>0</v>
      </c>
      <c r="G56" s="424">
        <f t="shared" si="20"/>
        <v>275997</v>
      </c>
      <c r="I56" s="101"/>
      <c r="J56" s="101"/>
      <c r="K56" s="101"/>
      <c r="L56" s="102"/>
      <c r="M56" s="260"/>
      <c r="N56" s="260"/>
    </row>
    <row r="57" spans="1:14" s="291" customFormat="1" ht="36">
      <c r="A57" s="418"/>
      <c r="B57" s="256"/>
      <c r="C57" s="301" t="s">
        <v>374</v>
      </c>
      <c r="D57" s="419">
        <v>3401022</v>
      </c>
      <c r="E57" s="429">
        <v>0</v>
      </c>
      <c r="F57" s="419">
        <v>0</v>
      </c>
      <c r="G57" s="424">
        <f t="shared" si="20"/>
        <v>3401022</v>
      </c>
      <c r="I57" s="101"/>
      <c r="J57" s="101"/>
      <c r="K57" s="101"/>
      <c r="L57" s="102"/>
      <c r="M57" s="260"/>
      <c r="N57" s="260"/>
    </row>
    <row r="58" spans="1:14" s="291" customFormat="1" ht="24">
      <c r="A58" s="418"/>
      <c r="B58" s="256"/>
      <c r="C58" s="301" t="s">
        <v>299</v>
      </c>
      <c r="D58" s="419">
        <v>642568</v>
      </c>
      <c r="E58" s="429">
        <v>0</v>
      </c>
      <c r="F58" s="419">
        <v>0</v>
      </c>
      <c r="G58" s="424">
        <f t="shared" si="20"/>
        <v>642568</v>
      </c>
      <c r="I58" s="101"/>
      <c r="J58" s="101"/>
      <c r="K58" s="101"/>
      <c r="L58" s="102"/>
      <c r="M58" s="260"/>
      <c r="N58" s="260"/>
    </row>
    <row r="59" spans="1:14" s="291" customFormat="1" ht="26.25" customHeight="1">
      <c r="A59" s="238"/>
      <c r="B59" s="238"/>
      <c r="C59" s="430" t="s">
        <v>15</v>
      </c>
      <c r="D59" s="431">
        <f>D60+D62</f>
        <v>8080</v>
      </c>
      <c r="E59" s="431">
        <f t="shared" ref="E59:G59" si="24">E60+E62</f>
        <v>422120</v>
      </c>
      <c r="F59" s="431">
        <f t="shared" si="24"/>
        <v>0</v>
      </c>
      <c r="G59" s="431">
        <f t="shared" si="24"/>
        <v>430200</v>
      </c>
      <c r="I59" s="101"/>
      <c r="J59" s="101"/>
      <c r="K59" s="101"/>
      <c r="L59" s="102"/>
      <c r="M59" s="260"/>
      <c r="N59" s="260"/>
    </row>
    <row r="60" spans="1:14" s="291" customFormat="1" ht="26.25" customHeight="1">
      <c r="A60" s="256"/>
      <c r="B60" s="256"/>
      <c r="C60" s="314" t="s">
        <v>300</v>
      </c>
      <c r="D60" s="432">
        <f>D61</f>
        <v>0</v>
      </c>
      <c r="E60" s="432">
        <f t="shared" ref="E60:G62" si="25">E61</f>
        <v>237120</v>
      </c>
      <c r="F60" s="432">
        <f t="shared" si="25"/>
        <v>0</v>
      </c>
      <c r="G60" s="432">
        <f t="shared" si="25"/>
        <v>237120</v>
      </c>
      <c r="I60" s="101"/>
      <c r="J60" s="101"/>
      <c r="K60" s="101"/>
      <c r="L60" s="102"/>
      <c r="M60" s="260"/>
      <c r="N60" s="260"/>
    </row>
    <row r="61" spans="1:14" s="291" customFormat="1" ht="26.25" customHeight="1">
      <c r="A61" s="317" t="s">
        <v>84</v>
      </c>
      <c r="B61" s="418" t="s">
        <v>301</v>
      </c>
      <c r="C61" s="301"/>
      <c r="D61" s="249">
        <v>0</v>
      </c>
      <c r="E61" s="211">
        <v>237120</v>
      </c>
      <c r="F61" s="249">
        <v>0</v>
      </c>
      <c r="G61" s="249">
        <f t="shared" ref="G61:G63" si="26">D61+E61+F61</f>
        <v>237120</v>
      </c>
      <c r="I61" s="101"/>
      <c r="J61" s="101"/>
      <c r="K61" s="101"/>
      <c r="L61" s="102"/>
      <c r="M61" s="260"/>
      <c r="N61" s="260"/>
    </row>
    <row r="62" spans="1:14" s="291" customFormat="1" ht="24">
      <c r="A62" s="256"/>
      <c r="B62" s="256"/>
      <c r="C62" s="314" t="s">
        <v>210</v>
      </c>
      <c r="D62" s="432">
        <f>D63</f>
        <v>8080</v>
      </c>
      <c r="E62" s="432">
        <f t="shared" si="25"/>
        <v>185000</v>
      </c>
      <c r="F62" s="432">
        <f t="shared" si="25"/>
        <v>0</v>
      </c>
      <c r="G62" s="432">
        <f t="shared" si="25"/>
        <v>193080</v>
      </c>
      <c r="I62" s="101"/>
      <c r="J62" s="101"/>
      <c r="K62" s="101"/>
      <c r="L62" s="102"/>
      <c r="M62" s="260"/>
      <c r="N62" s="260"/>
    </row>
    <row r="63" spans="1:14" s="291" customFormat="1" ht="50.25" customHeight="1">
      <c r="A63" s="317" t="s">
        <v>211</v>
      </c>
      <c r="B63" s="418" t="s">
        <v>212</v>
      </c>
      <c r="C63" s="301" t="s">
        <v>302</v>
      </c>
      <c r="D63" s="249">
        <v>8080</v>
      </c>
      <c r="E63" s="211">
        <v>185000</v>
      </c>
      <c r="F63" s="249">
        <v>0</v>
      </c>
      <c r="G63" s="249">
        <f t="shared" si="26"/>
        <v>193080</v>
      </c>
      <c r="I63" s="101"/>
      <c r="J63" s="101"/>
      <c r="K63" s="101"/>
      <c r="L63" s="102"/>
      <c r="M63" s="260"/>
      <c r="N63" s="260"/>
    </row>
    <row r="64" spans="1:14">
      <c r="I64" s="101"/>
      <c r="J64" s="101"/>
      <c r="K64" s="101"/>
      <c r="L64" s="102"/>
    </row>
    <row r="65" spans="1:12">
      <c r="A65" s="223"/>
      <c r="B65" s="223"/>
      <c r="C65" s="223"/>
      <c r="D65" s="223"/>
      <c r="E65" s="223"/>
      <c r="F65" s="223"/>
      <c r="G65" s="223"/>
      <c r="I65" s="101"/>
      <c r="J65" s="101"/>
      <c r="K65" s="101"/>
      <c r="L65" s="102"/>
    </row>
    <row r="66" spans="1:12">
      <c r="A66" s="223"/>
      <c r="B66" s="223"/>
      <c r="C66" s="223"/>
      <c r="D66" s="223"/>
      <c r="E66" s="223"/>
      <c r="F66" s="223"/>
      <c r="G66" s="223"/>
      <c r="I66" s="101"/>
      <c r="J66" s="101"/>
      <c r="K66" s="101"/>
      <c r="L66" s="102"/>
    </row>
    <row r="67" spans="1:12">
      <c r="A67" s="223"/>
      <c r="B67" s="223"/>
      <c r="C67" s="223"/>
      <c r="D67" s="223"/>
      <c r="E67" s="223"/>
      <c r="F67" s="223"/>
      <c r="G67" s="223"/>
      <c r="I67" s="101"/>
      <c r="J67" s="101"/>
      <c r="K67" s="101"/>
      <c r="L67" s="102"/>
    </row>
    <row r="68" spans="1:12">
      <c r="I68" s="101"/>
      <c r="J68" s="101"/>
      <c r="K68" s="101"/>
      <c r="L68" s="102"/>
    </row>
    <row r="69" spans="1:12">
      <c r="I69" s="101"/>
      <c r="J69" s="101"/>
      <c r="K69" s="101"/>
      <c r="L69" s="102"/>
    </row>
    <row r="70" spans="1:12">
      <c r="I70" s="101"/>
      <c r="J70" s="101"/>
      <c r="K70" s="101"/>
      <c r="L70" s="102"/>
    </row>
    <row r="71" spans="1:12">
      <c r="I71" s="101"/>
      <c r="J71" s="101"/>
      <c r="K71" s="101"/>
      <c r="L71" s="102"/>
    </row>
    <row r="72" spans="1:12">
      <c r="I72" s="101"/>
      <c r="J72" s="101"/>
      <c r="K72" s="101"/>
      <c r="L72" s="102"/>
    </row>
  </sheetData>
  <customSheetViews>
    <customSheetView guid="{B9368714-C8BF-401C-BC11-EEA355605C95}" scale="90" showPageBreaks="1">
      <selection activeCell="I19" sqref="I19"/>
      <pageMargins left="0.31496062992125984" right="0.19685039370078741" top="0.47244094488188981" bottom="0.59055118110236227" header="0.27559055118110237" footer="0.31496062992125984"/>
      <pageSetup paperSize="9" firstPageNumber="956" orientation="landscape" useFirstPageNumber="1" r:id="rId1"/>
      <headerFooter scaleWithDoc="0">
        <oddHeader>&amp;C&amp;P</oddHeader>
        <oddFooter>&amp;L&amp;F</oddFooter>
      </headerFooter>
    </customSheetView>
    <customSheetView guid="{1D2D6206-2023-48B6-AD75-32059BE8924C}" scale="90" showPageBreaks="1" topLeftCell="A31">
      <selection activeCell="A9" sqref="A9:XFD9"/>
      <pageMargins left="0.31496062992125984" right="0.19685039370078741" top="0.47244094488188981" bottom="0.59055118110236227" header="0.27559055118110237" footer="0.31496062992125984"/>
      <pageSetup paperSize="9" firstPageNumber="970" orientation="landscape" useFirstPageNumber="1" r:id="rId2"/>
      <headerFooter scaleWithDoc="0">
        <oddHeader>&amp;C&amp;P</oddHeader>
        <oddFooter>&amp;L&amp;F; Likuma "Par valsts budžetu 2017.gadam" paskaidrojumi. 5.4.nodaļa Valsts investīciju projektu finansēšana 2017.gadā</oddFooter>
      </headerFooter>
    </customSheetView>
  </customSheetViews>
  <mergeCells count="6">
    <mergeCell ref="A1:G1"/>
    <mergeCell ref="D3:F3"/>
    <mergeCell ref="A6:C6"/>
    <mergeCell ref="A7:C7"/>
    <mergeCell ref="B11:C11"/>
    <mergeCell ref="G3:G4"/>
  </mergeCells>
  <pageMargins left="0.31496062992125984" right="0.19685039370078741" top="0.47244094488188981" bottom="0.59055118110236227" header="0.27559055118110237" footer="0.31496062992125984"/>
  <pageSetup paperSize="9" firstPageNumber="962" orientation="landscape" useFirstPageNumber="1" r:id="rId3"/>
  <headerFooter scaleWithDoc="0">
    <oddHeader>&amp;C&amp;P</oddHeader>
    <oddFooter>&amp;LFMPask_N_090519_bud2019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PB-kopā </vt:lpstr>
      <vt:lpstr>03</vt:lpstr>
      <vt:lpstr>08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21</vt:lpstr>
      <vt:lpstr>22</vt:lpstr>
      <vt:lpstr>24</vt:lpstr>
      <vt:lpstr>25</vt:lpstr>
      <vt:lpstr>29</vt:lpstr>
      <vt:lpstr>32</vt:lpstr>
      <vt:lpstr>74</vt:lpstr>
      <vt:lpstr>'PB-kopā '!Print_Area</vt:lpstr>
      <vt:lpstr>'03'!Print_Titles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'21'!Print_Titles</vt:lpstr>
      <vt:lpstr>'22'!Print_Titles</vt:lpstr>
      <vt:lpstr>'29'!Print_Titles</vt:lpstr>
      <vt:lpstr>'74'!Print_Titles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Likuma "Par valsts budžetu 2019.gadam" paskaidrojumi. 5.4.nodaļa Valsts investīciju projektu finansēšana 2019.gadā</dc:title>
  <dc:subject>Paskaidrojuma raksts</dc:subject>
  <dc:creator>Aija Freiberga</dc:creator>
  <dc:description>67083874, Aija.Freiberga@fm.gov.lv</dc:description>
  <cp:lastModifiedBy>Māra Aļļēna</cp:lastModifiedBy>
  <cp:lastPrinted>2019-04-29T10:07:13Z</cp:lastPrinted>
  <dcterms:created xsi:type="dcterms:W3CDTF">2007-08-28T08:27:07Z</dcterms:created>
  <dcterms:modified xsi:type="dcterms:W3CDTF">2019-05-13T12:14:56Z</dcterms:modified>
  <cp:category/>
</cp:coreProperties>
</file>