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udžeta_attīstības_nodaļa\BUDZETI\BUDZETS_2020\Prioritārie pasākumi\3_Info_ziņojums_ministrijas_MK\Mājaslapai\"/>
    </mc:Choice>
  </mc:AlternateContent>
  <bookViews>
    <workbookView xWindow="0" yWindow="0" windowWidth="25200" windowHeight="11835"/>
  </bookViews>
  <sheets>
    <sheet name="Saraksts" sheetId="1" r:id="rId1"/>
  </sheets>
  <definedNames>
    <definedName name="_xlnm._FilterDatabase" localSheetId="0" hidden="1">Saraksts!$D$1:$D$525</definedName>
    <definedName name="_xlnm.Print_Titles" localSheetId="0">Saraksts!$7:$9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66" i="1" l="1"/>
  <c r="A467" i="1" s="1"/>
  <c r="A468" i="1" s="1"/>
  <c r="A469" i="1" s="1"/>
  <c r="A470" i="1" s="1"/>
  <c r="A398" i="1"/>
  <c r="A399" i="1" s="1"/>
  <c r="A400" i="1" s="1"/>
  <c r="A401" i="1" s="1"/>
  <c r="A402" i="1" s="1"/>
  <c r="A403" i="1" s="1"/>
  <c r="A387" i="1"/>
  <c r="A388" i="1" s="1"/>
  <c r="A389" i="1" s="1"/>
  <c r="A390" i="1" s="1"/>
  <c r="A376" i="1"/>
  <c r="A377" i="1" s="1"/>
  <c r="A378" i="1" s="1"/>
  <c r="A367" i="1"/>
  <c r="A368" i="1" s="1"/>
  <c r="A369" i="1" s="1"/>
  <c r="A370" i="1" s="1"/>
  <c r="A342" i="1"/>
  <c r="A343" i="1" s="1"/>
  <c r="A344" i="1" s="1"/>
  <c r="A345" i="1" s="1"/>
  <c r="A346" i="1" s="1"/>
  <c r="A347" i="1" s="1"/>
  <c r="A348" i="1" s="1"/>
  <c r="A349" i="1" s="1"/>
  <c r="A350" i="1" s="1"/>
  <c r="A351" i="1" s="1"/>
  <c r="A352" i="1" s="1"/>
  <c r="A353" i="1" s="1"/>
  <c r="A354" i="1" s="1"/>
  <c r="A355" i="1" s="1"/>
  <c r="A337" i="1"/>
  <c r="A338" i="1" s="1"/>
  <c r="A332" i="1"/>
  <c r="A333" i="1" s="1"/>
  <c r="A334" i="1" s="1"/>
  <c r="A308" i="1"/>
  <c r="A309" i="1" s="1"/>
  <c r="A293" i="1"/>
  <c r="A270" i="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54" i="1"/>
  <c r="A255" i="1" s="1"/>
  <c r="A256" i="1" s="1"/>
  <c r="A257" i="1" s="1"/>
  <c r="A258" i="1" s="1"/>
  <c r="A259" i="1" s="1"/>
  <c r="A260" i="1" s="1"/>
  <c r="A261" i="1" s="1"/>
  <c r="A262" i="1" s="1"/>
  <c r="A263" i="1" s="1"/>
  <c r="A248" i="1"/>
  <c r="A249" i="1" s="1"/>
  <c r="A250" i="1" s="1"/>
  <c r="A242" i="1"/>
  <c r="A243" i="1" s="1"/>
  <c r="A244" i="1" s="1"/>
  <c r="A206" i="1"/>
  <c r="A207" i="1" s="1"/>
  <c r="A208" i="1" s="1"/>
  <c r="A209" i="1" s="1"/>
  <c r="A210" i="1" s="1"/>
  <c r="A193" i="1"/>
  <c r="A194" i="1" s="1"/>
  <c r="A195" i="1" s="1"/>
  <c r="A196" i="1" s="1"/>
  <c r="A197" i="1" s="1"/>
  <c r="A198" i="1" s="1"/>
  <c r="A199" i="1" s="1"/>
  <c r="A200" i="1" s="1"/>
  <c r="A201" i="1" s="1"/>
  <c r="A149" i="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14" i="1"/>
  <c r="A115" i="1" s="1"/>
  <c r="A116" i="1" s="1"/>
  <c r="A117" i="1" s="1"/>
  <c r="A93" i="1"/>
  <c r="A94" i="1" s="1"/>
  <c r="A95" i="1" s="1"/>
  <c r="A96" i="1" s="1"/>
  <c r="A97" i="1" s="1"/>
  <c r="A69" i="1"/>
  <c r="A70" i="1" s="1"/>
  <c r="A51" i="1"/>
  <c r="A52" i="1" s="1"/>
  <c r="A53" i="1" s="1"/>
  <c r="A54" i="1" s="1"/>
  <c r="A55" i="1" s="1"/>
  <c r="A56" i="1" s="1"/>
  <c r="A57" i="1" s="1"/>
  <c r="A58" i="1" s="1"/>
  <c r="A59" i="1" s="1"/>
  <c r="A60" i="1" s="1"/>
  <c r="A61" i="1" s="1"/>
  <c r="A62" i="1" s="1"/>
  <c r="A63" i="1" s="1"/>
  <c r="A64" i="1" s="1"/>
  <c r="A65" i="1" s="1"/>
  <c r="A33" i="1"/>
  <c r="A34" i="1" s="1"/>
  <c r="A35" i="1" s="1"/>
  <c r="A36" i="1" s="1"/>
  <c r="A39" i="1" s="1"/>
  <c r="A20" i="1"/>
  <c r="A21" i="1" s="1"/>
  <c r="A22" i="1" s="1"/>
  <c r="A23" i="1" s="1"/>
  <c r="A24" i="1" s="1"/>
  <c r="A25" i="1" s="1"/>
  <c r="A26" i="1" s="1"/>
  <c r="A27" i="1" s="1"/>
  <c r="A28" i="1" s="1"/>
  <c r="A29" i="1" s="1"/>
  <c r="A30" i="1" s="1"/>
  <c r="A71" i="1" l="1"/>
  <c r="A72" i="1" s="1"/>
  <c r="A73" i="1" s="1"/>
  <c r="A74" i="1" s="1"/>
  <c r="A75" i="1" s="1"/>
  <c r="A76" i="1" s="1"/>
  <c r="A77" i="1" s="1"/>
  <c r="A78" i="1" s="1"/>
  <c r="A79" i="1" s="1"/>
  <c r="A80" i="1" s="1"/>
  <c r="A81" i="1" s="1"/>
  <c r="A82" i="1" s="1"/>
  <c r="A83" i="1" s="1"/>
  <c r="A84" i="1" s="1"/>
  <c r="A85" i="1" s="1"/>
  <c r="H250" i="1"/>
  <c r="F268" i="1" l="1"/>
  <c r="G499" i="1" l="1"/>
  <c r="H499" i="1"/>
  <c r="I499" i="1"/>
  <c r="J499" i="1"/>
  <c r="F499" i="1"/>
  <c r="G491" i="1" l="1"/>
  <c r="H491" i="1"/>
  <c r="I491" i="1"/>
  <c r="F491" i="1"/>
  <c r="J498" i="1"/>
  <c r="J497" i="1"/>
  <c r="J496" i="1"/>
  <c r="J495" i="1"/>
  <c r="J494" i="1"/>
  <c r="J493" i="1"/>
  <c r="J492" i="1"/>
  <c r="F483" i="1"/>
  <c r="J488" i="1"/>
  <c r="J487" i="1"/>
  <c r="J486" i="1"/>
  <c r="J485" i="1"/>
  <c r="J484" i="1"/>
  <c r="G475" i="1"/>
  <c r="H475" i="1"/>
  <c r="I475" i="1"/>
  <c r="F475" i="1"/>
  <c r="J482" i="1"/>
  <c r="J481" i="1"/>
  <c r="J480" i="1"/>
  <c r="J479" i="1"/>
  <c r="J478" i="1"/>
  <c r="J477" i="1"/>
  <c r="J476" i="1"/>
  <c r="J475" i="1" l="1"/>
  <c r="J491" i="1"/>
  <c r="F470" i="1"/>
  <c r="G470" i="1"/>
  <c r="H470" i="1"/>
  <c r="I470" i="1"/>
  <c r="J470" i="1"/>
  <c r="G457" i="1"/>
  <c r="H457" i="1"/>
  <c r="I457" i="1"/>
  <c r="F457" i="1"/>
  <c r="J464" i="1"/>
  <c r="J463" i="1"/>
  <c r="J462" i="1"/>
  <c r="J461" i="1"/>
  <c r="J460" i="1"/>
  <c r="J459" i="1"/>
  <c r="J458" i="1"/>
  <c r="G448" i="1"/>
  <c r="H448" i="1"/>
  <c r="I448" i="1"/>
  <c r="F448" i="1"/>
  <c r="J455" i="1"/>
  <c r="J454" i="1"/>
  <c r="J453" i="1"/>
  <c r="J452" i="1"/>
  <c r="J451" i="1"/>
  <c r="J450" i="1"/>
  <c r="J449" i="1"/>
  <c r="G443" i="1"/>
  <c r="H443" i="1"/>
  <c r="I443" i="1"/>
  <c r="F443" i="1"/>
  <c r="J447" i="1"/>
  <c r="J446" i="1"/>
  <c r="J445" i="1"/>
  <c r="J444" i="1"/>
  <c r="J443" i="1" l="1"/>
  <c r="J448" i="1"/>
  <c r="J457" i="1"/>
  <c r="J335" i="1"/>
  <c r="I335" i="1"/>
  <c r="H335" i="1"/>
  <c r="G335" i="1"/>
  <c r="F335" i="1"/>
  <c r="G434" i="1" l="1"/>
  <c r="H434" i="1"/>
  <c r="I434" i="1"/>
  <c r="F434" i="1"/>
  <c r="J442" i="1"/>
  <c r="J441" i="1"/>
  <c r="J440" i="1"/>
  <c r="J439" i="1"/>
  <c r="J438" i="1"/>
  <c r="J437" i="1"/>
  <c r="J436" i="1"/>
  <c r="J435" i="1"/>
  <c r="G431" i="1"/>
  <c r="H431" i="1"/>
  <c r="I431" i="1"/>
  <c r="F431" i="1"/>
  <c r="J433" i="1"/>
  <c r="J432" i="1"/>
  <c r="F426" i="1"/>
  <c r="G426" i="1"/>
  <c r="H426" i="1"/>
  <c r="I426" i="1"/>
  <c r="J428" i="1"/>
  <c r="J427" i="1"/>
  <c r="G421" i="1"/>
  <c r="H421" i="1"/>
  <c r="I421" i="1"/>
  <c r="F421" i="1"/>
  <c r="J425" i="1"/>
  <c r="J424" i="1"/>
  <c r="J423" i="1"/>
  <c r="J422" i="1"/>
  <c r="I414" i="1"/>
  <c r="J420" i="1"/>
  <c r="H419" i="1"/>
  <c r="J419" i="1" s="1"/>
  <c r="G419" i="1"/>
  <c r="F419" i="1"/>
  <c r="J418" i="1"/>
  <c r="H417" i="1"/>
  <c r="J417" i="1" s="1"/>
  <c r="G417" i="1"/>
  <c r="F417" i="1"/>
  <c r="J416" i="1"/>
  <c r="H415" i="1"/>
  <c r="J415" i="1" s="1"/>
  <c r="G415" i="1"/>
  <c r="F415" i="1"/>
  <c r="F414" i="1" s="1"/>
  <c r="G409" i="1"/>
  <c r="H409" i="1"/>
  <c r="I409" i="1"/>
  <c r="F409" i="1"/>
  <c r="J413" i="1"/>
  <c r="J412" i="1"/>
  <c r="J410" i="1"/>
  <c r="G406" i="1"/>
  <c r="H406" i="1"/>
  <c r="I406" i="1"/>
  <c r="F406" i="1"/>
  <c r="J408" i="1"/>
  <c r="J407" i="1"/>
  <c r="G414" i="1" l="1"/>
  <c r="J414" i="1"/>
  <c r="J409" i="1"/>
  <c r="J426" i="1"/>
  <c r="F404" i="1"/>
  <c r="J421" i="1"/>
  <c r="J406" i="1"/>
  <c r="J431" i="1"/>
  <c r="I404" i="1"/>
  <c r="J434" i="1"/>
  <c r="G404" i="1"/>
  <c r="H414" i="1"/>
  <c r="H404" i="1" s="1"/>
  <c r="G393" i="1"/>
  <c r="H393" i="1"/>
  <c r="I393" i="1"/>
  <c r="J393" i="1"/>
  <c r="F393" i="1"/>
  <c r="G390" i="1"/>
  <c r="H390" i="1"/>
  <c r="I390" i="1"/>
  <c r="J390" i="1"/>
  <c r="F390" i="1"/>
  <c r="G380" i="1"/>
  <c r="H380" i="1"/>
  <c r="I380" i="1"/>
  <c r="J380" i="1"/>
  <c r="F380" i="1"/>
  <c r="J404" i="1" l="1"/>
  <c r="J379" i="1"/>
  <c r="I379" i="1"/>
  <c r="F379" i="1"/>
  <c r="G379" i="1"/>
  <c r="H379" i="1"/>
  <c r="G370" i="1"/>
  <c r="H370" i="1"/>
  <c r="I370" i="1"/>
  <c r="J370" i="1"/>
  <c r="F370" i="1"/>
  <c r="G358" i="1"/>
  <c r="H358" i="1"/>
  <c r="I358" i="1"/>
  <c r="J358" i="1"/>
  <c r="F358" i="1"/>
  <c r="F356" i="1" s="1"/>
  <c r="H356" i="1" l="1"/>
  <c r="G356" i="1"/>
  <c r="I356" i="1"/>
  <c r="J356" i="1"/>
  <c r="G338" i="1"/>
  <c r="H338" i="1"/>
  <c r="I338" i="1"/>
  <c r="J338" i="1"/>
  <c r="F338" i="1"/>
  <c r="J334" i="1" l="1"/>
  <c r="H334" i="1"/>
  <c r="G334" i="1"/>
  <c r="F334" i="1"/>
  <c r="I330" i="1"/>
  <c r="I322" i="1" s="1"/>
  <c r="H330" i="1"/>
  <c r="J330" i="1" s="1"/>
  <c r="G330" i="1"/>
  <c r="F330" i="1"/>
  <c r="F328" i="1"/>
  <c r="G328" i="1" s="1"/>
  <c r="H328" i="1" s="1"/>
  <c r="J328" i="1" s="1"/>
  <c r="F327" i="1"/>
  <c r="G327" i="1" s="1"/>
  <c r="H327" i="1" s="1"/>
  <c r="J327" i="1" s="1"/>
  <c r="F326" i="1"/>
  <c r="G326" i="1" s="1"/>
  <c r="H326" i="1" s="1"/>
  <c r="J326" i="1" s="1"/>
  <c r="F325" i="1"/>
  <c r="G325" i="1" s="1"/>
  <c r="H325" i="1" s="1"/>
  <c r="J325" i="1" s="1"/>
  <c r="F324" i="1"/>
  <c r="G324" i="1" s="1"/>
  <c r="H324" i="1" s="1"/>
  <c r="J324" i="1" s="1"/>
  <c r="F323" i="1"/>
  <c r="G323" i="1" s="1"/>
  <c r="H323" i="1" s="1"/>
  <c r="J323" i="1" s="1"/>
  <c r="G316" i="1"/>
  <c r="I316" i="1"/>
  <c r="F316" i="1"/>
  <c r="H321" i="1"/>
  <c r="J321" i="1" s="1"/>
  <c r="H320" i="1"/>
  <c r="J320" i="1" s="1"/>
  <c r="H319" i="1"/>
  <c r="J319" i="1" s="1"/>
  <c r="H318" i="1"/>
  <c r="J318" i="1" s="1"/>
  <c r="H317" i="1"/>
  <c r="J317" i="1" s="1"/>
  <c r="J313" i="1"/>
  <c r="G313" i="1"/>
  <c r="H313" i="1"/>
  <c r="I313" i="1"/>
  <c r="F313" i="1"/>
  <c r="I309" i="1"/>
  <c r="F309" i="1"/>
  <c r="J311" i="1"/>
  <c r="G310" i="1"/>
  <c r="H310" i="1" s="1"/>
  <c r="J310" i="1" s="1"/>
  <c r="G304" i="1"/>
  <c r="H304" i="1"/>
  <c r="I304" i="1"/>
  <c r="F304" i="1"/>
  <c r="J305" i="1"/>
  <c r="J304" i="1" s="1"/>
  <c r="I301" i="1"/>
  <c r="F301" i="1"/>
  <c r="G302" i="1"/>
  <c r="H302" i="1" s="1"/>
  <c r="J302" i="1" s="1"/>
  <c r="J301" i="1" s="1"/>
  <c r="J300" i="1"/>
  <c r="J299" i="1"/>
  <c r="J298" i="1"/>
  <c r="J309" i="1" l="1"/>
  <c r="F322" i="1"/>
  <c r="F291" i="1" s="1"/>
  <c r="J322" i="1"/>
  <c r="I291" i="1"/>
  <c r="H309" i="1"/>
  <c r="G309" i="1"/>
  <c r="J316" i="1"/>
  <c r="J291" i="1"/>
  <c r="H316" i="1"/>
  <c r="H322" i="1"/>
  <c r="G322" i="1"/>
  <c r="G301" i="1"/>
  <c r="H301" i="1"/>
  <c r="H291" i="1" l="1"/>
  <c r="G291" i="1"/>
  <c r="G268" i="1"/>
  <c r="H268" i="1"/>
  <c r="I268" i="1"/>
  <c r="J268" i="1"/>
  <c r="G263" i="1" l="1"/>
  <c r="H263" i="1"/>
  <c r="I263" i="1"/>
  <c r="F263" i="1"/>
  <c r="F250" i="1"/>
  <c r="G250" i="1"/>
  <c r="I250" i="1"/>
  <c r="J250" i="1"/>
  <c r="G244" i="1"/>
  <c r="H244" i="1"/>
  <c r="I244" i="1"/>
  <c r="J244" i="1"/>
  <c r="F244" i="1"/>
  <c r="G238" i="1"/>
  <c r="H238" i="1"/>
  <c r="I238" i="1"/>
  <c r="J238" i="1"/>
  <c r="F238" i="1"/>
  <c r="G232" i="1"/>
  <c r="H232" i="1"/>
  <c r="I232" i="1"/>
  <c r="J232" i="1"/>
  <c r="F232" i="1"/>
  <c r="G229" i="1"/>
  <c r="H229" i="1"/>
  <c r="I229" i="1"/>
  <c r="J229" i="1"/>
  <c r="F229" i="1"/>
  <c r="G225" i="1"/>
  <c r="H225" i="1"/>
  <c r="I225" i="1"/>
  <c r="J225" i="1"/>
  <c r="F225" i="1"/>
  <c r="J223" i="1" l="1"/>
  <c r="H223" i="1"/>
  <c r="G223" i="1"/>
  <c r="F223" i="1"/>
  <c r="I223" i="1"/>
  <c r="H217" i="1"/>
  <c r="I217" i="1"/>
  <c r="J217" i="1"/>
  <c r="G217" i="1"/>
  <c r="G210" i="1"/>
  <c r="H210" i="1"/>
  <c r="I210" i="1"/>
  <c r="J210" i="1"/>
  <c r="F210" i="1"/>
  <c r="G201" i="1"/>
  <c r="H201" i="1"/>
  <c r="I201" i="1"/>
  <c r="F201" i="1"/>
  <c r="F191" i="1" s="1"/>
  <c r="G188" i="1"/>
  <c r="H188" i="1"/>
  <c r="I188" i="1"/>
  <c r="F188" i="1"/>
  <c r="G143" i="1"/>
  <c r="H143" i="1"/>
  <c r="I143" i="1"/>
  <c r="J143" i="1"/>
  <c r="F143" i="1"/>
  <c r="G139" i="1"/>
  <c r="H139" i="1"/>
  <c r="I139" i="1"/>
  <c r="J139" i="1"/>
  <c r="F139" i="1"/>
  <c r="G129" i="1"/>
  <c r="H129" i="1"/>
  <c r="I129" i="1"/>
  <c r="J129" i="1"/>
  <c r="F129" i="1"/>
  <c r="G122" i="1"/>
  <c r="H122" i="1"/>
  <c r="I122" i="1"/>
  <c r="J122" i="1"/>
  <c r="F122" i="1"/>
  <c r="G117" i="1"/>
  <c r="H117" i="1"/>
  <c r="I117" i="1"/>
  <c r="J117" i="1"/>
  <c r="F117" i="1"/>
  <c r="G110" i="1"/>
  <c r="H110" i="1"/>
  <c r="I110" i="1"/>
  <c r="J110" i="1"/>
  <c r="F110" i="1"/>
  <c r="I107" i="1"/>
  <c r="J107" i="1"/>
  <c r="H109" i="1"/>
  <c r="H107" i="1" s="1"/>
  <c r="G109" i="1"/>
  <c r="G107" i="1" s="1"/>
  <c r="F109" i="1"/>
  <c r="F107" i="1" s="1"/>
  <c r="G101" i="1"/>
  <c r="H101" i="1"/>
  <c r="I101" i="1"/>
  <c r="J101" i="1"/>
  <c r="F101" i="1"/>
  <c r="G97" i="1"/>
  <c r="H97" i="1"/>
  <c r="I97" i="1"/>
  <c r="J97" i="1"/>
  <c r="F97" i="1"/>
  <c r="I87" i="1"/>
  <c r="J91" i="1"/>
  <c r="H91" i="1"/>
  <c r="G91" i="1"/>
  <c r="F91" i="1"/>
  <c r="J90" i="1"/>
  <c r="H90" i="1"/>
  <c r="G90" i="1"/>
  <c r="F90" i="1"/>
  <c r="J89" i="1"/>
  <c r="H89" i="1"/>
  <c r="G89" i="1"/>
  <c r="F89" i="1"/>
  <c r="J88" i="1"/>
  <c r="J87" i="1" s="1"/>
  <c r="H88" i="1"/>
  <c r="H87" i="1" s="1"/>
  <c r="G88" i="1"/>
  <c r="G87" i="1" s="1"/>
  <c r="F88" i="1"/>
  <c r="F87" i="1" s="1"/>
  <c r="J191" i="1" l="1"/>
  <c r="J86" i="1"/>
  <c r="I191" i="1"/>
  <c r="I86" i="1"/>
  <c r="H191" i="1"/>
  <c r="G86" i="1"/>
  <c r="H86" i="1"/>
  <c r="G191" i="1"/>
  <c r="F86" i="1"/>
  <c r="G66" i="1"/>
  <c r="H66" i="1"/>
  <c r="I66" i="1"/>
  <c r="J66" i="1"/>
  <c r="F66" i="1"/>
  <c r="J49" i="1" l="1"/>
  <c r="G49" i="1"/>
  <c r="H49" i="1"/>
  <c r="I49" i="1"/>
  <c r="F49" i="1"/>
  <c r="G42" i="1" l="1"/>
  <c r="H42" i="1"/>
  <c r="I42" i="1"/>
  <c r="J42" i="1"/>
  <c r="J31" i="1" s="1"/>
  <c r="F42" i="1"/>
  <c r="G36" i="1"/>
  <c r="G31" i="1" s="1"/>
  <c r="H36" i="1"/>
  <c r="H31" i="1" s="1"/>
  <c r="I36" i="1"/>
  <c r="I31" i="1" s="1"/>
  <c r="F36" i="1"/>
  <c r="F31" i="1" s="1"/>
  <c r="G18" i="1" l="1"/>
  <c r="H18" i="1"/>
  <c r="I18" i="1"/>
  <c r="J18" i="1"/>
  <c r="F18" i="1"/>
  <c r="G12" i="1" l="1"/>
  <c r="G11" i="1" s="1"/>
  <c r="G10" i="1" s="1"/>
  <c r="H12" i="1"/>
  <c r="H11" i="1" s="1"/>
  <c r="H10" i="1" s="1"/>
  <c r="I12" i="1"/>
  <c r="I11" i="1" s="1"/>
  <c r="I10" i="1" s="1"/>
  <c r="J12" i="1"/>
  <c r="J11" i="1" s="1"/>
  <c r="J10" i="1" s="1"/>
  <c r="F12" i="1"/>
  <c r="F11" i="1" s="1"/>
  <c r="F10" i="1" s="1"/>
</calcChain>
</file>

<file path=xl/sharedStrings.xml><?xml version="1.0" encoding="utf-8"?>
<sst xmlns="http://schemas.openxmlformats.org/spreadsheetml/2006/main" count="1635" uniqueCount="880">
  <si>
    <t>N.p.k.</t>
  </si>
  <si>
    <t>Budžeta programmas (apakšprogrammas) kods un nosaukums</t>
  </si>
  <si>
    <t>2020.gads</t>
  </si>
  <si>
    <t>Ministriju un citu centrālo valsts iestāžu iesniegtie pieprasījumi prioritārajiem pasākumiem</t>
  </si>
  <si>
    <t>turpmākā laikposmā līdz pasākuma pabeigšanai 
(ja tas ir terminēts)</t>
  </si>
  <si>
    <t>Pasākuma pabeigšanas gads
(ja tas ir terminēts)</t>
  </si>
  <si>
    <t>turpmāk katru gadu
(ja pasākums nav terminēts)</t>
  </si>
  <si>
    <t>Prioritāra pasākuma kods</t>
  </si>
  <si>
    <t>Prioritāra pasākuma nosaukums</t>
  </si>
  <si>
    <t>Kopā (visi prioritārie pasākumi):</t>
  </si>
  <si>
    <t>2021.gads</t>
  </si>
  <si>
    <r>
      <t xml:space="preserve">Papildu nepieciešamais finansējums, </t>
    </r>
    <r>
      <rPr>
        <i/>
        <sz val="8"/>
        <color theme="1"/>
        <rFont val="Arial"/>
        <family val="2"/>
        <charset val="186"/>
      </rPr>
      <t>euro</t>
    </r>
  </si>
  <si>
    <t>2022.gads</t>
  </si>
  <si>
    <t>1. pielikums informatīvajam ziņojumam "Par ministriju un citu centrālo valsts iestāžu prioritārajiem pasākumiem 2020., 2021. un 2022.gadam"</t>
  </si>
  <si>
    <t>03_01_P</t>
  </si>
  <si>
    <t>03_02_P</t>
  </si>
  <si>
    <t>03_03_P</t>
  </si>
  <si>
    <t>03_04_P</t>
  </si>
  <si>
    <t>04_01_P</t>
  </si>
  <si>
    <t>04_02_P</t>
  </si>
  <si>
    <t>04_03_P</t>
  </si>
  <si>
    <t>04_04_P</t>
  </si>
  <si>
    <t>04_05_P</t>
  </si>
  <si>
    <t>04_06_P</t>
  </si>
  <si>
    <t>04_07_P</t>
  </si>
  <si>
    <t>04_08_P</t>
  </si>
  <si>
    <t>04_09_P</t>
  </si>
  <si>
    <t>04_10_P</t>
  </si>
  <si>
    <t>04_11_P</t>
  </si>
  <si>
    <t>04_12_P</t>
  </si>
  <si>
    <t>11_01_P</t>
  </si>
  <si>
    <t>11_02_P</t>
  </si>
  <si>
    <t>11_03_P</t>
  </si>
  <si>
    <t>11_04_P</t>
  </si>
  <si>
    <t>11_05_P</t>
  </si>
  <si>
    <t>11_06_P</t>
  </si>
  <si>
    <t>11_07_P</t>
  </si>
  <si>
    <t>11_08_P</t>
  </si>
  <si>
    <t>11_09_P</t>
  </si>
  <si>
    <t>11_10_P</t>
  </si>
  <si>
    <t>11_11_P</t>
  </si>
  <si>
    <t>11_12_P</t>
  </si>
  <si>
    <t>12_01_P</t>
  </si>
  <si>
    <t>12_02_P</t>
  </si>
  <si>
    <t>12_03_P</t>
  </si>
  <si>
    <t>12_04_P</t>
  </si>
  <si>
    <t>12_05_P</t>
  </si>
  <si>
    <t>12_06_P</t>
  </si>
  <si>
    <t>12_07_P</t>
  </si>
  <si>
    <t>12_08_P</t>
  </si>
  <si>
    <t>12_09_P</t>
  </si>
  <si>
    <t>12_10_P</t>
  </si>
  <si>
    <t>12_11_P</t>
  </si>
  <si>
    <t>12_12_P</t>
  </si>
  <si>
    <t>12_13_P</t>
  </si>
  <si>
    <t>12_14_P</t>
  </si>
  <si>
    <t>12_15_P</t>
  </si>
  <si>
    <t>12_16_P</t>
  </si>
  <si>
    <t>13_01_P</t>
  </si>
  <si>
    <t>13_02_P</t>
  </si>
  <si>
    <t>13_03_P</t>
  </si>
  <si>
    <t>13_04_P</t>
  </si>
  <si>
    <t>13_06_P</t>
  </si>
  <si>
    <t>13_07_P</t>
  </si>
  <si>
    <t>13_08_P</t>
  </si>
  <si>
    <t>13_09_P</t>
  </si>
  <si>
    <t>13_10_P</t>
  </si>
  <si>
    <t>13_11_P</t>
  </si>
  <si>
    <t>13_12_P</t>
  </si>
  <si>
    <t>13_13_P</t>
  </si>
  <si>
    <t>13_14_P</t>
  </si>
  <si>
    <t>13_15_P</t>
  </si>
  <si>
    <t>13_16_P</t>
  </si>
  <si>
    <t>13_21_P</t>
  </si>
  <si>
    <t>13_23_P</t>
  </si>
  <si>
    <t>13_24_P</t>
  </si>
  <si>
    <t>13_25_P</t>
  </si>
  <si>
    <t>14_01_P</t>
  </si>
  <si>
    <t>14_02_P</t>
  </si>
  <si>
    <t>14_03_P</t>
  </si>
  <si>
    <t>14_04_P</t>
  </si>
  <si>
    <t>14_05_P</t>
  </si>
  <si>
    <t>14_06_P</t>
  </si>
  <si>
    <t>14_07_P</t>
  </si>
  <si>
    <t>14_08_P</t>
  </si>
  <si>
    <t>14_09_P</t>
  </si>
  <si>
    <t>14_10_P</t>
  </si>
  <si>
    <t>14_11_P</t>
  </si>
  <si>
    <t>14_12_P</t>
  </si>
  <si>
    <t>14_13_P</t>
  </si>
  <si>
    <t>14_14_P</t>
  </si>
  <si>
    <t>14_15_P</t>
  </si>
  <si>
    <t>14_16_P</t>
  </si>
  <si>
    <t>14_17_P</t>
  </si>
  <si>
    <t>14_18_P</t>
  </si>
  <si>
    <t>14_19_P</t>
  </si>
  <si>
    <t>14_20_P</t>
  </si>
  <si>
    <t>14_21_P</t>
  </si>
  <si>
    <t>14_22_P</t>
  </si>
  <si>
    <t>14_23_P</t>
  </si>
  <si>
    <t>14_24_P</t>
  </si>
  <si>
    <t>14_25_P</t>
  </si>
  <si>
    <t>14_26_P</t>
  </si>
  <si>
    <t>14_27_P</t>
  </si>
  <si>
    <t>14_28_P</t>
  </si>
  <si>
    <t>14_29_P</t>
  </si>
  <si>
    <t>14_30_P</t>
  </si>
  <si>
    <t>14_31_P</t>
  </si>
  <si>
    <t>14_32_P</t>
  </si>
  <si>
    <t>14_33_P</t>
  </si>
  <si>
    <t>14_34_P</t>
  </si>
  <si>
    <t>14_35_P</t>
  </si>
  <si>
    <t>14_36_P</t>
  </si>
  <si>
    <t>14_37_P</t>
  </si>
  <si>
    <t>14_38_P</t>
  </si>
  <si>
    <t>14_39_P</t>
  </si>
  <si>
    <t>14_40_P</t>
  </si>
  <si>
    <t>14_41_P</t>
  </si>
  <si>
    <t>14_42_P</t>
  </si>
  <si>
    <t>14_43_P</t>
  </si>
  <si>
    <t>14_44_P</t>
  </si>
  <si>
    <t>14_45_P</t>
  </si>
  <si>
    <t>14_46_P</t>
  </si>
  <si>
    <t>14_47_P</t>
  </si>
  <si>
    <t>14_48_P</t>
  </si>
  <si>
    <t>14_49_P</t>
  </si>
  <si>
    <t>14_50_P</t>
  </si>
  <si>
    <t>14_51_P</t>
  </si>
  <si>
    <t>14_52_P</t>
  </si>
  <si>
    <t>14_53_P</t>
  </si>
  <si>
    <t>14_54_P</t>
  </si>
  <si>
    <t>14_55_P</t>
  </si>
  <si>
    <t>14_56_P</t>
  </si>
  <si>
    <t>14_57_P</t>
  </si>
  <si>
    <t>14_58_P</t>
  </si>
  <si>
    <t>14_59_P</t>
  </si>
  <si>
    <t>14_60_P</t>
  </si>
  <si>
    <t>14_61_P</t>
  </si>
  <si>
    <t>14_62_P</t>
  </si>
  <si>
    <t>14_63_P</t>
  </si>
  <si>
    <t>14_64_P</t>
  </si>
  <si>
    <t>14_65_P</t>
  </si>
  <si>
    <t>14_66_P</t>
  </si>
  <si>
    <t>14_67_P</t>
  </si>
  <si>
    <t>14_68_P</t>
  </si>
  <si>
    <t>14_69_P</t>
  </si>
  <si>
    <t>14_70_P</t>
  </si>
  <si>
    <t>15_01_P</t>
  </si>
  <si>
    <t>15_02_P</t>
  </si>
  <si>
    <t>15_03_P</t>
  </si>
  <si>
    <t>15_04_P</t>
  </si>
  <si>
    <t>15_05_P</t>
  </si>
  <si>
    <t>15_06_P</t>
  </si>
  <si>
    <t>15_07_P</t>
  </si>
  <si>
    <t>15_08_P</t>
  </si>
  <si>
    <t>15_09_P</t>
  </si>
  <si>
    <t>15_10_P</t>
  </si>
  <si>
    <t>15_11_P</t>
  </si>
  <si>
    <t>15_12_P</t>
  </si>
  <si>
    <t>15_13_P</t>
  </si>
  <si>
    <t>15_14_P</t>
  </si>
  <si>
    <t>15_15_P</t>
  </si>
  <si>
    <t>15_16_P</t>
  </si>
  <si>
    <t>15_17_P</t>
  </si>
  <si>
    <t>15_18_P</t>
  </si>
  <si>
    <t>15_19_P</t>
  </si>
  <si>
    <t>15_20_P</t>
  </si>
  <si>
    <t>16_01_P</t>
  </si>
  <si>
    <t>16_02_P</t>
  </si>
  <si>
    <t>16_03_P</t>
  </si>
  <si>
    <t>16_04_P</t>
  </si>
  <si>
    <t>16_05_P</t>
  </si>
  <si>
    <t>16_06_P</t>
  </si>
  <si>
    <t>16_07_P</t>
  </si>
  <si>
    <t>16_08_P</t>
  </si>
  <si>
    <t>16_09_P</t>
  </si>
  <si>
    <t>16_10_P</t>
  </si>
  <si>
    <t>16_11_P</t>
  </si>
  <si>
    <t>16_12_P</t>
  </si>
  <si>
    <t>16_13_P</t>
  </si>
  <si>
    <t>16_14_P</t>
  </si>
  <si>
    <t>16_15_P</t>
  </si>
  <si>
    <t>16_16_P</t>
  </si>
  <si>
    <t>16_17_P</t>
  </si>
  <si>
    <t>16_18_P</t>
  </si>
  <si>
    <t>16_19_P</t>
  </si>
  <si>
    <t>16_20_P</t>
  </si>
  <si>
    <t>16_21_P</t>
  </si>
  <si>
    <t>16_22_P</t>
  </si>
  <si>
    <t>16_23_P</t>
  </si>
  <si>
    <t>16_24_P</t>
  </si>
  <si>
    <t>17_01_P</t>
  </si>
  <si>
    <t>17_02_P</t>
  </si>
  <si>
    <t>17_03_P</t>
  </si>
  <si>
    <t>17_05_P</t>
  </si>
  <si>
    <t>17_06_P</t>
  </si>
  <si>
    <t>17_07_P</t>
  </si>
  <si>
    <t>17_08_P</t>
  </si>
  <si>
    <t>17_10_P</t>
  </si>
  <si>
    <t>17_11_P</t>
  </si>
  <si>
    <t>17_12_P</t>
  </si>
  <si>
    <t>17_13_P</t>
  </si>
  <si>
    <t>17_14_P</t>
  </si>
  <si>
    <t>17_15_P</t>
  </si>
  <si>
    <t>17_16_P</t>
  </si>
  <si>
    <t>17_17_P</t>
  </si>
  <si>
    <t>17_18_P</t>
  </si>
  <si>
    <t>17_19_P</t>
  </si>
  <si>
    <t>18_01_P</t>
  </si>
  <si>
    <t>18_02_P</t>
  </si>
  <si>
    <t>18_03_P</t>
  </si>
  <si>
    <t>18_04_P</t>
  </si>
  <si>
    <t>18_05_P</t>
  </si>
  <si>
    <t>18_06_P</t>
  </si>
  <si>
    <t>18_07_P</t>
  </si>
  <si>
    <t>18_08_P</t>
  </si>
  <si>
    <t>18_09_P</t>
  </si>
  <si>
    <t>18_10_P</t>
  </si>
  <si>
    <t>18_11_P</t>
  </si>
  <si>
    <t>18_12_P</t>
  </si>
  <si>
    <t>18_13_P</t>
  </si>
  <si>
    <t>18_14_P</t>
  </si>
  <si>
    <t>18_15_P</t>
  </si>
  <si>
    <t>19_01_P</t>
  </si>
  <si>
    <t>19_02_P</t>
  </si>
  <si>
    <t>19_03_P</t>
  </si>
  <si>
    <t>19_04_P</t>
  </si>
  <si>
    <t>19_05_P</t>
  </si>
  <si>
    <t>19_06_P</t>
  </si>
  <si>
    <t>19_07_P</t>
  </si>
  <si>
    <t>19_08_P</t>
  </si>
  <si>
    <t>19_09_P</t>
  </si>
  <si>
    <t>19_10_P</t>
  </si>
  <si>
    <t>19_11_P</t>
  </si>
  <si>
    <t>19_12_P</t>
  </si>
  <si>
    <t>19_13_P</t>
  </si>
  <si>
    <t>19_14_P</t>
  </si>
  <si>
    <t>19_15_P</t>
  </si>
  <si>
    <t>19_16_P</t>
  </si>
  <si>
    <t>19_17_P</t>
  </si>
  <si>
    <t>21_01_P</t>
  </si>
  <si>
    <t>21_02_P</t>
  </si>
  <si>
    <t>21_03_P</t>
  </si>
  <si>
    <t>21_04_P</t>
  </si>
  <si>
    <t>21_05_P</t>
  </si>
  <si>
    <t>21_06_P</t>
  </si>
  <si>
    <t>21_07_P</t>
  </si>
  <si>
    <t>21_08_P</t>
  </si>
  <si>
    <t>21_09_P</t>
  </si>
  <si>
    <t>21_10_P</t>
  </si>
  <si>
    <t>21_11_P</t>
  </si>
  <si>
    <t>22_01_P</t>
  </si>
  <si>
    <t>22_02_P</t>
  </si>
  <si>
    <t>22_03_P</t>
  </si>
  <si>
    <t>22_04_P</t>
  </si>
  <si>
    <t>22_05_P</t>
  </si>
  <si>
    <t>22_06_P</t>
  </si>
  <si>
    <t>22_07_P</t>
  </si>
  <si>
    <t>22_08_P</t>
  </si>
  <si>
    <t>22_09_P</t>
  </si>
  <si>
    <t>22_10_P</t>
  </si>
  <si>
    <t>22_11_P</t>
  </si>
  <si>
    <t>22_12_P</t>
  </si>
  <si>
    <t>22_13_P</t>
  </si>
  <si>
    <t>22_14_P</t>
  </si>
  <si>
    <t>29_10_P</t>
  </si>
  <si>
    <t>29_11_P</t>
  </si>
  <si>
    <t>29_12_P</t>
  </si>
  <si>
    <t>29_13_P</t>
  </si>
  <si>
    <t>29_14_P</t>
  </si>
  <si>
    <t>29_15_P</t>
  </si>
  <si>
    <t>29_16_P</t>
  </si>
  <si>
    <t>29_17_P</t>
  </si>
  <si>
    <t>29_18_P</t>
  </si>
  <si>
    <t>29_19_P</t>
  </si>
  <si>
    <t>29_20_P</t>
  </si>
  <si>
    <t>29_21_P</t>
  </si>
  <si>
    <t>29_22_P</t>
  </si>
  <si>
    <t>29_23_P</t>
  </si>
  <si>
    <t>29_24_P</t>
  </si>
  <si>
    <t>29_25_P</t>
  </si>
  <si>
    <t>29_26_P</t>
  </si>
  <si>
    <t>29_27_P</t>
  </si>
  <si>
    <t>Resora "Ministru kabinets" drošas darba vides pilnveidošana</t>
  </si>
  <si>
    <t>Valsts pārvaldes reformas un inovācijas kultūras ieviešana</t>
  </si>
  <si>
    <t>Vienotas valsts pārvaldes stratēģiskās komunikācijas kapacitātes izveide</t>
  </si>
  <si>
    <t xml:space="preserve">Sabiedrības līdzdalības veicināšana </t>
  </si>
  <si>
    <t>Biroja ēkas Citadeles ielā 1, Rīgā apsardze</t>
  </si>
  <si>
    <t>Vienotas informācijas sistēmas specifikācijas izstrāde</t>
  </si>
  <si>
    <t>Mutvārdu un procesuālo dokumentu tulkošana</t>
  </si>
  <si>
    <t>Darbstacijas darbam ar klasificētu informāciju</t>
  </si>
  <si>
    <t>Pētījumu veikšana un uzņēmēju aptauja</t>
  </si>
  <si>
    <t>Elektronisko datu ievades sistēmas papildfukcionalitātes izveide un sistēmas uzturēšana</t>
  </si>
  <si>
    <t>Darbinieku apmācība</t>
  </si>
  <si>
    <t>Elektronisko pierādījumu apstrādes rīku tehniskais atbalsts</t>
  </si>
  <si>
    <t>Korupcijas novēršanas un apkarošanas biroja analītiskās kapacitātes stiprināšana</t>
  </si>
  <si>
    <t>Izglītojošie pasākumi</t>
  </si>
  <si>
    <t xml:space="preserve">Vēstniecības Austrālijā atvēršana un darbības nodrošināšana     </t>
  </si>
  <si>
    <t>Latvijas ārlietu dienesta personāla spēju attīstība</t>
  </si>
  <si>
    <t>Nepieciešamie papildu resursi saistībā ar Eiropas Savienības un Apvienotās Karalistes sarunām par izstāšanos no Eiropas Savienības</t>
  </si>
  <si>
    <t>Latvijas interešu lobēšana par ES daudzgadu budžetu 2021.-2027.gadam</t>
  </si>
  <si>
    <t xml:space="preserve">Nepieciešamie papildus resursi gatavojoties Latvijas kandidatūras ANO Drošības padomes vēlēšanās 2025. gadā lobija kampaņai  </t>
  </si>
  <si>
    <t>Latvijas institūts</t>
  </si>
  <si>
    <t>Latvijas dalība Zviedrijas-Latvijas Sadarbības fondā (The Foundation for Sweden-Latvia Cooperation Fund)</t>
  </si>
  <si>
    <t>Attīstības sadarbības projektu īstenošana, sniedzot ieguldījumu drošības un stabilitātes veicināšanā Eiropas kaimiņu reģionos</t>
  </si>
  <si>
    <t>Informācijas par spēkā esošajām starptautiskajām un nacionālajām sankcijām nodrošināšana, IKT funkcionalitātes nodrošināšana un pārvaldības spēju stiprināšana pieaugošo kiberdraudu apstākļos</t>
  </si>
  <si>
    <t>Latvijas diplomātiskā un konsulārā dienesta stiprināšana Latvijas drošības un ekonomisko pamatinterešu aizstāvībai, konsulāro pakalpojumu nodrošināšanai</t>
  </si>
  <si>
    <t xml:space="preserve">Latvijas Republikas diplomātisko un konsulāro pārstāvniecību telpu, drošības sistēmu un materiāltehniskais nodrošinājums </t>
  </si>
  <si>
    <t>Latvijas Ārpolitikas institūts</t>
  </si>
  <si>
    <t>Valsts atbalsta elektroenerģijas ražotājiem finansēšana no valsts budžeta</t>
  </si>
  <si>
    <t>Enerģētikas politikas īstenošana un uzraudzība</t>
  </si>
  <si>
    <t>Elektroenerģijas tirdzniecība aizsargātajam lietotājam un atbalsts energoietilpīgiem apstrādes rūpniecības uzņēmumiem</t>
  </si>
  <si>
    <t>Mājokļu garantiju atbalsta programma</t>
  </si>
  <si>
    <t>Daudzdzīvokļu dzīvojamā fonda attīstīšana un atjaunošana</t>
  </si>
  <si>
    <t>BIS klientu atbalsta un informēšanas nodrošināšana</t>
  </si>
  <si>
    <t>Statistiskie apsekojumi ES un Latvijas politiku veidošanai</t>
  </si>
  <si>
    <t>Darba tirgus apsteidzošās pārkārtojumu sistēmas ieviešana un uzturēšana</t>
  </si>
  <si>
    <t>Konkurences padomes administratīvās kapacitātes stiprināšana, ieviešot saistošo normatīvo aktu izmaiņas</t>
  </si>
  <si>
    <t>IKT resursu centralizācija EM resorā</t>
  </si>
  <si>
    <t>EM resorā apsardzes un uzkopšanas pakalpojumu izdevumu sadārdzināšanas segšana</t>
  </si>
  <si>
    <t>EM telpu noma par Brīvības 55</t>
  </si>
  <si>
    <t>Akciju sabiedrības "Publisko aktīvu pārvaldītājs Possessor (Privatizācijas aģentūra)” valsts pārvaldes deleģēto uzdevumu izpildes finansējuma nodrošinājums</t>
  </si>
  <si>
    <t>Patērētāju tiesību aizsardzības centra kapacitātes stiprināšana</t>
  </si>
  <si>
    <t>Valsts pētījumu programmai Enerģētikā</t>
  </si>
  <si>
    <t>Valsts līdzfinansējums dzīvojamās telpas atbrīvošanas pabalsta nodrošināšanā denacionalizēto namu īrniekiem</t>
  </si>
  <si>
    <t>2019.gada prioritārā pasākuma "Pasākumu plāna noziedzīgi iegūtu līdzekļu legalizācijas un terorisma finansēšanas novēršanai laika periodam līdz 2019.gada 31.decembrim īstenošana" īstenošanas turpināšana</t>
  </si>
  <si>
    <t>"Čeku loterija" - ēnu ekonomikas mazināšana riskantajās nozarēs</t>
  </si>
  <si>
    <t>E-muita (2.kārta)</t>
  </si>
  <si>
    <t>Nodokļu un muitas policijas pārvaldes kapacitātes stiprināšana</t>
  </si>
  <si>
    <t>Augsts sniegums nodokļu un muitas lietu administrēšanā valsts labklājības celšanai</t>
  </si>
  <si>
    <t>VID sniegto pakalpojumu pieejamības un darbinieku darba apstākļu uzlabošana, tostarp nodrošinot nomāto nekustamo īpašumu izmaksu sadārdzinājuma finansējumu</t>
  </si>
  <si>
    <t>VID elektroniskās apkalpošanas darbības nepārtrauktības uzlabošana</t>
  </si>
  <si>
    <t>Dzelzceļa un auto kravu kontroles rentgeniekārtu modernizācija Zilupes MKP un Grebņevas MKP</t>
  </si>
  <si>
    <t xml:space="preserve">Nodokļu maksātāju informēšanas uzlabošana un nodokļu samaksas pienākuma izpildes disciplīnas veicināšana, automatizējot nokavēto nodokļu maksājumu piedziņas procesu </t>
  </si>
  <si>
    <t>Breksita radīto seku novēršanai muitas jomā nepieciešamo papildus resursu nodrošināšana</t>
  </si>
  <si>
    <t>Transportlīdzekļu un konteineru automātiskās identificēšanas sistēma (TLKAIS) modernizēšana</t>
  </si>
  <si>
    <t>Reālā laika datu analītika</t>
  </si>
  <si>
    <t>Informācijas sistēmas izstrāde automātiskai VID Muitas pārvaldes muitas amatpersonu sadalīšanai pa darba vietām MKP</t>
  </si>
  <si>
    <t>Valsts ieņēmumu dienesta apsaimniekošanā un lietošanā esošo objektu pāreja uz nomas attiecībām</t>
  </si>
  <si>
    <t>Automātiskās informācijas apmaiņas par finanšu kontiem uzraudzības sistēmas ieviešana</t>
  </si>
  <si>
    <t>CFLA administratīvās kapacitātes stiprināšana</t>
  </si>
  <si>
    <t>Iekšējo auditoru sertifikācijas sistēmas attīstība</t>
  </si>
  <si>
    <t>Valsts pārvaldes iekšējā audita IT rīka ieviešana</t>
  </si>
  <si>
    <t>Valsts pārvaldes iekšējo auditoru mācību pasākumi</t>
  </si>
  <si>
    <t>Atlīdzības palielinājums Valsts policijas, Valsts ugunsdzēsības un glābšanas dienesta un Valsts robežsardzes amatpersonām ar speciālo dienesta pakāpi</t>
  </si>
  <si>
    <t>Iekšlietu resora informācijas aprites drošības uzlabošana</t>
  </si>
  <si>
    <t>Latvijas Republikas valsts robežas joslas gar Baltkrievijas Republikas un Krievijas federācijas robežu izbūve</t>
  </si>
  <si>
    <t>Valsts robežsardzes gaisa kuģu uzturēšana un dzinēja kapitālais remonts</t>
  </si>
  <si>
    <t>Valsts drošības dienesta darbības kapacitātes stiprināšana</t>
  </si>
  <si>
    <t xml:space="preserve">Valsts ugunsdzēsības un glābšanas dienesta autotransporta bāzes uzturēšana un atjaunošana atbilstoši normatīvu prasībām. </t>
  </si>
  <si>
    <t>Valsts policijas, Valsts robežsardzes un Valsts ugunsdzēsības un glābšanas dienesta amatpersonu ar speciālajām dienesta pakāpēm nodrošināšana ar  formas tērpiem</t>
  </si>
  <si>
    <t xml:space="preserve">Pasākumu plāns noziedzīgi iegūtu līdzekļu legalizācijas un terorisma finansēšanas novēršanai </t>
  </si>
  <si>
    <t>Iekšlietu ministrijas, Aizsardzības ministrijas un Nacionālo bruņoto spēku iniciatīvas par kopīga multifunkcionāla ugunsdzēsēju depo izveidi Ādažos īstenošana</t>
  </si>
  <si>
    <t>Iekšlietu ministrijas padotības iestāžu reģionālo struktūrvienību kapacitātes stiprināšana</t>
  </si>
  <si>
    <t>Speciālo uzdevumu vienības kapacitātes stiprināšana</t>
  </si>
  <si>
    <t>Administratīvo pārkāpumu uzskaites sistēmas pilnveidošana un uzturēšana likumprojekta "Administratīvo pārkāpumu procesa likums" ieviešanas nodrošināšanai</t>
  </si>
  <si>
    <t>Amatpersonu ar speciālajām dienesta pakāpēm nodrošināšana ar  speciālajiem apģērbiem un  tiem paredzēto žāvēšanas skapju iegāde</t>
  </si>
  <si>
    <t>Valsts noslēpuma aizsardzības nodrošināšana</t>
  </si>
  <si>
    <t>Valsts policijas Kriminālistikas pārvaldes kapacitātes celšana un attīstība</t>
  </si>
  <si>
    <t>Valsts policijas pretterorisma vienības "OMEGA" nodrošinājums</t>
  </si>
  <si>
    <t>Valsts policijas Kriminālpolicijas kapacitātes celšana un attīstība (informācija klasificēta)</t>
  </si>
  <si>
    <t>Iekšlietu nozares nodarbināto, ar kuriem noslēgts darba līgums, atlīdzības izlīdzināšana resora līmenī</t>
  </si>
  <si>
    <t>Tiesībaizsardzības iestāžu amatpersonu izglītības sistēmas pilnveide</t>
  </si>
  <si>
    <t>Veselības aprūpes izdevumu kompensāciju izmaksas nodrošināšana Iekšlietu ministrijas sistēmas iestāžu un Ieslodzījuma vietu pārvaldes amatpersonām ar speciālajām dienesta pakāpēm</t>
  </si>
  <si>
    <t>Narkotisko (psihotropo) vielu lietošanas pārbaude, pieņemot amatpersonas dienestā un turpmāk ik gadu</t>
  </si>
  <si>
    <t>Degvielas izdevumu sadārdzinājums saistībā ar nodokļu pieaugumu</t>
  </si>
  <si>
    <t xml:space="preserve">Iekšlietu ministrijas būvju aprīkošana ar ugunsaizsardzības sistēmām </t>
  </si>
  <si>
    <t>Valsts ugunsdzēsības un glābšanas dienesta garāžu pārbūve</t>
  </si>
  <si>
    <t>Administratīvās atbildības likuma prasību izpilde</t>
  </si>
  <si>
    <t>Vieglo bruņu vestu iegāde Valsts policijas vajadzībām</t>
  </si>
  <si>
    <t>Atbilstošas mācību vides un infrastruktūras nodrošināšana Valsts policijas koledžā</t>
  </si>
  <si>
    <t>Aprīkojuma iegāde darbam ar Biometrijas datu apstrādes sistēmu</t>
  </si>
  <si>
    <t>Dienesta transportlīdzekļu ekspluatācijas kontroles sistēmas ieviešana</t>
  </si>
  <si>
    <t>Klasificēto dokumentu uzskaites sistēmas ieviešana un uzturēšana</t>
  </si>
  <si>
    <t>Valsts policijas attīstības koncepcija</t>
  </si>
  <si>
    <t>Kuģu RK-03 “TIIRA” un RK-12 "VALPAS" kuģošanas spējas atjaunošana, kā arī  iekārtu, sistēmu un mezglu atjaunošana un uzturēšana atbilstošā tehniskā kārtībā</t>
  </si>
  <si>
    <t>Valsts robežsardzes mobilitātes uzlabošana</t>
  </si>
  <si>
    <t>Valsts robežsardzes esošo autotransportlīdzekļu uzturēšana un remonts</t>
  </si>
  <si>
    <t>Robežsargu skaita blīvumu uz "zaļās" robežas palielināšana atkarībā no pastāvošajiem riska faktoriem (233 amatpersonas) un VRS patstāvīgās ātrās reaģēšanas grupas izveidošana (21 amatpersona)</t>
  </si>
  <si>
    <t>Valsts robežsardzes koledžas Kinoloģijas centra paplašināšana un modernizācija objektā J.Tiņanova ielā 86, Rēzeknē</t>
  </si>
  <si>
    <t>Valsts robežsardzes koledžas objektu renovācija</t>
  </si>
  <si>
    <t>Speciālo operāciju vienības kapacitātes nodrošināšana</t>
  </si>
  <si>
    <t>Speciālo ierīču un tehnisko līdzekļu iegāde</t>
  </si>
  <si>
    <t>Videonovērošanas un tehnisko uzraudzības sistēmu remontu un darbības nodrošināšana</t>
  </si>
  <si>
    <t>Informācijas un komunikācijas tehnoloģiju sistēmas pilnveidošana (RAIS 2009)</t>
  </si>
  <si>
    <t xml:space="preserve">Datu pārraides tīkla ātruma palielināšana IeM padotības iestāžu struktūrvienībām  </t>
  </si>
  <si>
    <t>Izveidot Nepilngadīgo personu atbalsta informācijas sistēmas datu apmaiņas  servisu  ar Labklājības ministrijas Valsts sociālās politikas monitoringa informācijas sistēmu (SPOLIS)</t>
  </si>
  <si>
    <t>Datu apmaiņas iespējas izveide starp Nepilngadīgo personu atbalsta informācijas sistēmu un  Valsts probācijas dienesta PLUS sistēmu</t>
  </si>
  <si>
    <t>Trauksmes apziņošanas sistēmas modernizēšana</t>
  </si>
  <si>
    <t>Tehniskā nodrošinājuma iegāde, lai nodrošinātu aizturēto, apcietināto, notiesāto personu tetovējumu, īpašo pazīmju, fotoattēlu u.c. kriminālistiskā apraksta sastāvdaļu veidošanu</t>
  </si>
  <si>
    <t>Valsts robežsardzes aizturēto ārzemnieku un patvēruma meklētāju izdevumu nodrošināšana</t>
  </si>
  <si>
    <t>Pilotprojekta realizēšana brīvprātīgo ugunsdzēsēju organizāciju un pašvaldību ugunsdzēsības dienestu attīstība</t>
  </si>
  <si>
    <t>Radiometriskā kontroles aprīkojuma apkopju, remontu un darbības nodrošināšana</t>
  </si>
  <si>
    <t>1991.gada barikāžu dalībnieka statusa apliecinošu apliecību izsniegšana un reģistrācija</t>
  </si>
  <si>
    <t>Pakalpojumu sadārdzinājums</t>
  </si>
  <si>
    <t>Nodrošinājuma valsts aģentūras kapacitātes nodrošināšana (atlīdzība)</t>
  </si>
  <si>
    <t xml:space="preserve">Ārējās robežas infrastruktūras nekustamā īpašuma objektu un robežapsardzībā izmantojamo kuģošanas līdzekļu atbalsta bāzes tehniskā stāvokļa uzlabošana </t>
  </si>
  <si>
    <t>Iekšlietu ministrijas nekustamo īpašumu portfeļa attīstības stratēģijas izstrādes pilotprojekts</t>
  </si>
  <si>
    <t>Valsts policijas īslaicīgās aizturēšanas vietu uzkopšanas nodrošināšana</t>
  </si>
  <si>
    <t>Valsts policijas Tukuma iecirkņa nomas maksa</t>
  </si>
  <si>
    <t xml:space="preserve">Izveidotājai telpu gaisa dzesēšanas sistēmai Iekšlietu ministrijas ēku kompleksa Čiekurkalna 1.līnijā 1 k-1, Rīgā, 1. un 4.korpusā elektroenerģijas patēriņa pieauguma segšanai </t>
  </si>
  <si>
    <t>Valsts policijas iecirkņu telpu pielāgošana personām ar īpašām vajadzībām</t>
  </si>
  <si>
    <t>Valsts policijas, Valsts drošības dienesta, Valsts robežsardzes, Valsts ugunsdzēsības un glābšanas dienesta un Nodrošinājuma valsts aģentūras nodrošināšana ar alternatīvu elektroenerģijas avotu</t>
  </si>
  <si>
    <t>Sporta kompleksa remonts, taktiskā poligona un šautuves izbūve policijas amatpersonu apmācībām</t>
  </si>
  <si>
    <t>Ar Iekšlietu ministrijas ēku kompleksa Čiekurkalna 1.līnijā 1 k-10, k-11 un k-15, Rīgā būvniecību saistītās izmaksas</t>
  </si>
  <si>
    <t>Būvniecības projekta „Krāslavas rajona policijas pārvaldes administratīvā kompleksa ēkas būvniecības pabeigšana Tirgus ielā 19, Krāslavā (I kārta) un jaunas garāžu ēkas būvniecība Siena ielā 16b, Krāslavā (II kārta)” izstrādes izmaksu segšana valsts akciju sabiedrībai „Valsts nekustamie īpašumi”</t>
  </si>
  <si>
    <t>Vēlētāju reģistra atbalsta un attīstības pasākumi</t>
  </si>
  <si>
    <t>Arhīva telpu noma un pielāgošana</t>
  </si>
  <si>
    <t>Materiālās palīdzības piešķiršana repatrianta statusu saņēmušām personām</t>
  </si>
  <si>
    <t> Valsts sociālās apdrošināšanas iemaksu veikšanas nodrošināšana par profesionālajiem sportistiem</t>
  </si>
  <si>
    <t> Psiholoģiskās relaksācijas iekārtas iegāde nodaļas "Dzintari" vajadzībām</t>
  </si>
  <si>
    <t>Kriminālprocesa informācijas sistēmas pilnveidošana</t>
  </si>
  <si>
    <t>Papildu 50 tehnisko līdzekļu (fotoradaru)  un 50 to “mulāžu” uzstādīšana laikposmā no 2021. līdz 2023.gadam un darbības nodrošināšana</t>
  </si>
  <si>
    <t>Zinātnes bāzes finansējuma nodrošināšana pilnā apmērā un jaunu kvalitātes kritēriju ieviešanai, ieskaitot inovāciju radīšanu, un zinātnisko institūciju darbības starptautiskais novērtējums</t>
  </si>
  <si>
    <t>Jaunās studiju un studējošo kreditēšanas modeļa ieviešana un studējošo kredītu dzēšana bērnu piedzimšanas gadījumos abiem vecākiem.</t>
  </si>
  <si>
    <t>Valsts atbalsts profesionālās ievirzes sporta izglītības programmu īstenošanai atbilstoši  audzēkņu skaita pieaugumam</t>
  </si>
  <si>
    <t>Valsts atbalsts lauksaimniecībai un lauku attīstībai</t>
  </si>
  <si>
    <t>Atbalsts lauku attīstības politikas īstenošanai  pēc 2020. gada, īstenojot Latvijas Kopējās lauksaimniecības politikas Stratēģisko plānu, un Rīcības programmas zivsaimniecības attīstībai 2021-2027.gadam īstenošanai</t>
  </si>
  <si>
    <t>Zaļā publiskā iepirkuma pastiprināta kontrole</t>
  </si>
  <si>
    <t>Atlīdzības politikas pārskatīšana izlīdzinot iestāžu mēnešalgu grupu ietvaros noteikto atlīdzību.</t>
  </si>
  <si>
    <t>Valsts uzraudzības nodrošināšana pārtikas aprites jomā</t>
  </si>
  <si>
    <t>Valsts uzraudzības funkcijas tehniskais nodrošinājums informācijas tehnoloģiju jomā</t>
  </si>
  <si>
    <t>Pārtikas un veterinārā dienesta pārvalžu ēku (pārvaldīšanā esošo valsts nekustamo īpašumu) renovācija</t>
  </si>
  <si>
    <t>Robežkontroles un iekšzemes valsts uzraudzības un kontroles darbību nodrošināšana</t>
  </si>
  <si>
    <t>Telpu nomas izdevumu segšana saistībā ar izmaksu pieaugumu</t>
  </si>
  <si>
    <t>Ciltsdarba kontroles un uzraudzības sistēmas izveide</t>
  </si>
  <si>
    <t>Veterinārās e-sistēmas izveide izlietoto veterināro zāļu reģistrēšanai, izmantojot  elektroniskās ziņošanas informatīvo sistēmu un  Interaktīvās kartes izveidošana dzīvnieku kustības  un veterināro objektu uzraudzībai.</t>
  </si>
  <si>
    <t>Lauksaimniecības nozares abu muzeju darbības atbalsts, lai nodrošinātu sabiedrības izpratni par Latvijas lauksaimniecības nozares vēsturi, popularizējot to materiālās un nemateriālās vērtības, kā arī pozicionējot izcilu personību nozīmi vēstures veidošanā un pausto ideju aktualitāti.</t>
  </si>
  <si>
    <t>Lauksaimniecības ekonomiskā kopaprēķina sagatavošana, Latvijas lauku saimniecību uzskaites datu tīkla un Latvijas tirgus un cenu informācijas sistēmas darbības nodrošināšana</t>
  </si>
  <si>
    <t>Ēku energosertifikācijai  finansējums Latvijas Lauksaimniecības universitātei (LLU)</t>
  </si>
  <si>
    <t xml:space="preserve">Pētījumu programma lauksaimniecības, meža un veterinārās zinātnēs </t>
  </si>
  <si>
    <t>Ugunsdrošības prasību izpildei finansējums Latvijas Lauksaimniecības universitātei (LLU)</t>
  </si>
  <si>
    <t>Meža ugunsdrošības uzraudzības un ugunsdzēsības funkcijas nodrošināšana</t>
  </si>
  <si>
    <t>Ekspertu pakalpojumu apmaksa, mikroliegumu veidošanai meža zemēs</t>
  </si>
  <si>
    <t>Svešzemju zivju sugu un jūras zīdītāju ietekme uz piekrastes zvejniecību</t>
  </si>
  <si>
    <t xml:space="preserve">Zivju krājumu mākslīgās atražošanas uzlabošana un efektivitātes novērtēšana </t>
  </si>
  <si>
    <t>Publisko ūdenstilpju ihtiofaunas struktūras pilnveidošana, resursu papildināšanas un zivju resursu aizsardzības pasākumi, ko veic valsts iestādes vai pašvaldības, kuru kompetencē ir zivju resursu aizsardzība</t>
  </si>
  <si>
    <t>Mazināt plūdu un palu riskus valsts teritorijā nodrošinot meliorēto zemju ilgtspējīgu apsaimniekošanu</t>
  </si>
  <si>
    <t>Jauno augu veselības risku izvērtēšana un novēršana</t>
  </si>
  <si>
    <t>Publisko ēku tehniskā apsekošana</t>
  </si>
  <si>
    <t>Dotācija zaudējumu segšanai sabiedriskā transporta pakalpojumu sniedzējiem</t>
  </si>
  <si>
    <t>Kompensācija par publiskās dzelzceļa infrastruktūras lietošanu</t>
  </si>
  <si>
    <t>Autoceļu sakārtošanas programma 2014. - 2023. gadam</t>
  </si>
  <si>
    <t>Abonēto preses izdevumu piegādes radīto zaudējumu kompensācija</t>
  </si>
  <si>
    <t>Rail Baltica projekta ieviešana</t>
  </si>
  <si>
    <t xml:space="preserve">Transporta nozares informācijas nacionālā piekļuves punkta izveide </t>
  </si>
  <si>
    <t>Elektronisko sakaru infrastruktūras kartēšanas risinājuma priekšizpēte</t>
  </si>
  <si>
    <t>Elektronisko sakaru infrastruktūras kartēšanas informācijas sistēmas izveide</t>
  </si>
  <si>
    <t>Rīcības plāna trokšņa samazināšanai valsts autoceļiem īstenošana</t>
  </si>
  <si>
    <t>Dzelzceļa pasažieru apkalpošanas infrastruktūras (peronu) modernizācija</t>
  </si>
  <si>
    <t>Nožogojumu un gājēju pāreju ierīkošana dzelzceļa infrastruktūras objektos</t>
  </si>
  <si>
    <t>Pasažieru tiesību iekšzemes dzelzceļa pasažieru pārvadājumos uzraudzība</t>
  </si>
  <si>
    <t>Vēsturiskā naftas produktu piesārņojuma likvidēšana un gruntsūdens attīrīšana stacijā "Skrunda"</t>
  </si>
  <si>
    <t>TESTA-ng tīkla pieslēguma pakalpojuma darbības nodrošināšana</t>
  </si>
  <si>
    <t xml:space="preserve">Domēna vārda gov.lv zonas uzturēšana Valsts elektronisko resursu (e-pasti, interneta vietnes, e-pakalpojumi) drošai nepārtrauktai darbībai </t>
  </si>
  <si>
    <t>Valsts pārvaldes interneta apmaiņas punkta (GLIX) izveides izvērtējums</t>
  </si>
  <si>
    <t>Atbalsta pasākumi Interneta protokola 6.versijas ieviešanai valsts pārvaldē</t>
  </si>
  <si>
    <t xml:space="preserve">Platjoslas kompetences centra kvalitatīvas darbības nodrošināšana Latvijā </t>
  </si>
  <si>
    <t>Valsts atbalsta pilnveidošana pensiju nodrošinājumā nestrādājošiem bērna invalīda kopšanas pabalsta saņēmējiem</t>
  </si>
  <si>
    <t>Pensiju, pabalstu un atlīdzības piegādes saņēmēja dzīvesvietā samaksas pieauguma kompensēšana</t>
  </si>
  <si>
    <t>Pensiju indeksācijas mehānisma pilnveidošana</t>
  </si>
  <si>
    <t>Pakalpojuma saņemšanas vides un nodarbināto darba apstākļu uzlabošana Labklājības nozares institūcijās  pakalpojumu kvalitātes pilnveidošanai</t>
  </si>
  <si>
    <t xml:space="preserve">Atbalsta pilnveidošana ģimenēm ar bērniem </t>
  </si>
  <si>
    <t>Sociālās rehabilitācijas pakalpojumu pieejamības uzlabošana</t>
  </si>
  <si>
    <t>Asistenta pakalpojuma pašvaldībā pilnveidošana</t>
  </si>
  <si>
    <t>Atbalsta pilnveidošana aizbildņiem</t>
  </si>
  <si>
    <t>Tehnisko palīglīdzekļu rindas mazināšana</t>
  </si>
  <si>
    <t>Ilgstošas sociālās aprūpes pakalpojuma kvalitātes uzlabošana</t>
  </si>
  <si>
    <t>Labklājības ministrijas valdījumā esošo publisko ēku tehniskā apsekošana un pasta tarifu pieauguma segšanas nodrošināšana</t>
  </si>
  <si>
    <t>Alternatīvo ģimenes aprūpes formu attīstība</t>
  </si>
  <si>
    <t>Atbalsts nevalstiskajām organizācijām</t>
  </si>
  <si>
    <t>Jauna cietuma būvniecība Liepājā</t>
  </si>
  <si>
    <t>Valsts probācijas dienesta nodarbināto atlīdzības pieaugums</t>
  </si>
  <si>
    <t>Valsts garantēto uzturlīdzekļu izmaksu nodrošināšana no Uzturlīdzekļu garantiju fonda</t>
  </si>
  <si>
    <t>Oficiālās publikācijas un tiesiskās informācijas pieejamības finansiālais nodrošinājums</t>
  </si>
  <si>
    <t>Valsts vienotās datorizētās zemesgrāmatas datu sniegšana zvērinātiem notāriem bez maksas</t>
  </si>
  <si>
    <t>Valsts zemes dienesta uzturēto datu nodrošināšana bez maksas un informācijas apmaiņas procesu pilnveidošana</t>
  </si>
  <si>
    <t>Latvijas Republikas Uzņēmumu reģistra informācijas sistēmas attīstība</t>
  </si>
  <si>
    <t>Izvērtēšanas ziņojuma sastādīšana nepilngadīgajām personām</t>
  </si>
  <si>
    <t>Kadastrālās vērtēšanas aprēķina pilnveidošana</t>
  </si>
  <si>
    <t xml:space="preserve">Valsts tiesu ekspertīžu biroja kapacitātes stiprināšana </t>
  </si>
  <si>
    <t>Atbalsta pasākumi cietušo aizstāvībai un noziedzīgi iegūtas mantas konfiskācijas institūta pilnveide</t>
  </si>
  <si>
    <t>Valsts vienotā jurista profesionālās kvalifikācijas eksāmena nodrošināšana</t>
  </si>
  <si>
    <t>Resocializācijas pasākumos iesaistīto IeVP darbinieku profesionālās kapacitātes stiprināšana</t>
  </si>
  <si>
    <t>Aprīkojuma iegāde biometrijas datu apstrādei</t>
  </si>
  <si>
    <t>Infekcijas slimību profilakses un terapijas uzlabošana ieslodzījuma vietās</t>
  </si>
  <si>
    <t>Starptautiskajiem sadarbības partneriem, valsts pārvaldei un sabiedrībai būtiskāko tiesību aktu papildu tulkošana, vienlaicīgi arī efektivizējot valsts pārvaldes iestāžu darbu.</t>
  </si>
  <si>
    <t>Valsts nodrošinātās juridiskās palīdzības paplašināšana, ieviešot daļējās juridiskās palīdzības sistēmu visās lietu kategorijās</t>
  </si>
  <si>
    <t>Administratīvi teritoriālās reformas  īstenošana</t>
  </si>
  <si>
    <t>Integrēta pieeja resursu pārvaldībai. I posms</t>
  </si>
  <si>
    <t xml:space="preserve">Valsts IKT koplietošanas resursu drošība un attīstība </t>
  </si>
  <si>
    <t>Par plūdu draudu brīdinājumu sistēmas efektivitātes uzlabošanu</t>
  </si>
  <si>
    <t>VVD IS TULPE tehniskā risinājuma modernizācija atbilstoši GDPR prasībām nodrošinot integrāciju ar Būvniecības IS un jauna e-pakalpojuma ieviešana</t>
  </si>
  <si>
    <t>Vienotās vides informācijas sistēmas uzturēšana un uzlabošana</t>
  </si>
  <si>
    <t xml:space="preserve">Valsts funkciju izpildes nodrošināšana nemainīgajā līmenī </t>
  </si>
  <si>
    <t>Pirmreizējā meža inventarizācijas veikšana un pirmreizējā kadastrālā uzmērīšana Dabas aizsardzības pārvaldes pārvaldījumā esošojos īpašumos</t>
  </si>
  <si>
    <t>Pakalpojumu pieejamības nodrošināšana VPKAC</t>
  </si>
  <si>
    <t>Latvijas Atvērto datu portāla attīstības nodrošināšana un atvērto datu politikas koordinēšana atbilstoši Eiropas Parlamenta un Padomes direktīvas par Publiskā sektora informācijas atkalizmantošanu grozījumiem</t>
  </si>
  <si>
    <t>Reģionālās attīstības atbalsta pasākums – infrastruktūras pielāgošana un uzturēšana</t>
  </si>
  <si>
    <t>Atalgojuma celšana kultūras nozarē nodarbinātajiem</t>
  </si>
  <si>
    <t>Uz izcilību orientēta un mērķtiecīgā nacionālajā pasūtījumā balstīta kultūrizglītības sistēma</t>
  </si>
  <si>
    <t>Latvijas valsts simtgadē uzsākto iniciatīvu ilgtspēja</t>
  </si>
  <si>
    <t>Filmu projekti, kas stiprina valstiskumu un piederību Latvijai</t>
  </si>
  <si>
    <t>XXVII Vispārējos latviešu dziesmu un XVII Deju svētki - Dziesmu un deju svētku tradīcijas 150 gadu svinības</t>
  </si>
  <si>
    <t>Kultūras mantojuma digitālā infrastruktūra un pakalpojumi</t>
  </si>
  <si>
    <t>Kultūras infrastruktūras ēku atjaunošanas programma "Mantojums 2030"</t>
  </si>
  <si>
    <t>Valsts kultūrkapitāla fondu (VKKF) stiprināšana</t>
  </si>
  <si>
    <t>Atlīdzība par reprogrāfisko reproducēšanu</t>
  </si>
  <si>
    <t>Mediju politika un informatīvās vides drošība</t>
  </si>
  <si>
    <t>Sakrālā mantojumu saglabāšanas programma</t>
  </si>
  <si>
    <t>Operetes tradīcijas atjaunošana</t>
  </si>
  <si>
    <t>Likteņdārza uzturēšana</t>
  </si>
  <si>
    <t>ATIS ieviešana</t>
  </si>
  <si>
    <t>Ambulatoro veselības aprūpes pakalpojumu pieejamības uzlabošana</t>
  </si>
  <si>
    <t>Stacionāro veselības aprūpes pakalpojumu pieejamības uzlabošana</t>
  </si>
  <si>
    <t>Pacientu iemaksu un līdzmaksājumu samazinājums</t>
  </si>
  <si>
    <t>Pārējo veselības aprūpes tarifu elementu palielināšana</t>
  </si>
  <si>
    <t xml:space="preserve">Jaunu pakalpojumu iekļaušana valsts apmaksājamo pakalpojumu klāstā </t>
  </si>
  <si>
    <t>Kompensējamo medikamentu un materiālu sistēmas un centralizēti iepērkamo medikamentu un materiālu sistēmas uzlabošana</t>
  </si>
  <si>
    <t>Valsts pētījumu programmas projektu īstenošana prioritārajā zinātnes virzienā "Sabiedrības veselība"</t>
  </si>
  <si>
    <t>Rezidentu apmācības nodrošināšana</t>
  </si>
  <si>
    <t>Norēķini par Latvijas iedzīvotājiem ES sociālā nodrošinājuma sistēmu ietvaros citās ES un EEZ dalībvalstīs sniegtajiem veselības aprūpes pakalpojumiem</t>
  </si>
  <si>
    <t xml:space="preserve">Veselības aprūpes pakalpojumu onkoloģijas jomā uzlabošanas plāna 2017.-2020.gadam realizācija </t>
  </si>
  <si>
    <t>Mātes un bērna veselības uzlabošanas plāna 2018.-2020.gadam realizācija</t>
  </si>
  <si>
    <t>NVD informāciju un komunikāciju, attīstība uzturēšana un nepārtrauktas darbības nodrošināšana</t>
  </si>
  <si>
    <t>Finansējums veselības nozares budžeta iestāžu pamatfunkciju nodrošināšanai saistībā ar akcīzes nodokļa pieaugumu degvielai</t>
  </si>
  <si>
    <t>Mobilās aplikācijas jauniešiem par veselības aprūpes sistēmu, pieejamiem veselības aprūpes pakalpojumiem un veselības veicināšanas iespējām izveide un popularizēšana</t>
  </si>
  <si>
    <t>Pilna genoma sekvenēšanas metodes ieviešana</t>
  </si>
  <si>
    <t>Paraugu loģistika uz nacionālo references laboratoriju</t>
  </si>
  <si>
    <t>Valsts apmaksātas konsultācijas nodrošināšana grūtniecei, kura vēlas mākslīgi pārtraukt grūtniecību, pie ģimenes ārsta vai pie cita speciālista (ārsta psihoterapeita, ginekologa vai citas ārstniecības personas), kurš ir apmācīts sniegt šādu konsultāciju</t>
  </si>
  <si>
    <t>Risinājums tiesu medicīniskās ekspertīzes veikšanai vardarbībā cietušajam pēc iespējas īsākā laikā no notikuma brīža</t>
  </si>
  <si>
    <t xml:space="preserve">Likumprojekta "Par miruša cilvēka ķermeņa aizsardzību un cilvēka audu un orgānu izmantošanu medicīnā" realizācija  </t>
  </si>
  <si>
    <t xml:space="preserve">Informatīvā  ziņojuma "Par SIA "Rīgas Austrumu klīniskā universitātes slimnīca"  infrastruktūras sakārtošanu" projekta realizācija   </t>
  </si>
  <si>
    <t>OECD pētījuma "Par Latvijas sabiedrības veselību" nodrošināšana</t>
  </si>
  <si>
    <t>Veselības ministrijas nekustamo īpašumu nomas maksas palielinājums</t>
  </si>
  <si>
    <t>Veselības ministrijas nekustamo īpašumu uzturēšanai nepieciešamo tekošo un kapitālo remonta darbu izmaksas</t>
  </si>
  <si>
    <t>VSIA “Paula Stradiņa klīniskā universitātes slimnīca”, VSIA "Bērnu klīniskā universitātes slimnīca", VSIA "Rīgas Austrumu klīniskā universitātes slimnīca", VSIA „Traumatoloģijas un ortopēdijas slimnīca”, VSIA “Nacionālais rehabilitācijas centrs “Vaivari””, SIA “Daugavpils reģionālā slimnīca” un SIA „Jelgavas pilsētas slimnīca” Eiropa Reģionālās attīstības fonda līdzfinansēto infrastruktūras attīstības projektu realizācija būvniecības izmaksu pieauguma un papildus pamatvajadzību segšanai</t>
  </si>
  <si>
    <t>Vides uzlabošana un infrastruktūras efektivizēšana</t>
  </si>
  <si>
    <t>Veselības ministrijas padotības iestādēm nepieciešamais papildus finansējums funkciju, uzdevumu pilnvērtīgai un savlaicīgai izpildei, kā arī kapacitātes stiprināšanai (Paula Stradiņa Medicīnas vēstures muzejs, Valsts asinsdonoru centrs, Neatliekamās medicīniskās palīdzības dienests, Valsts tiesu medicīnas ekspertīzes centrs, Nacionālais veselības dienests, Veselības inspekcija un Slimību profilakses un kontroles centrs)</t>
  </si>
  <si>
    <t>T</t>
  </si>
  <si>
    <t>2020</t>
  </si>
  <si>
    <t>2021</t>
  </si>
  <si>
    <t>2027</t>
  </si>
  <si>
    <t>2024</t>
  </si>
  <si>
    <t>2022</t>
  </si>
  <si>
    <t>2023</t>
  </si>
  <si>
    <t>2031</t>
  </si>
  <si>
    <t>2028</t>
  </si>
  <si>
    <t>12. Ekonomikas ministrija kopā:</t>
  </si>
  <si>
    <t>11. Ārlietu ministrija kopā:</t>
  </si>
  <si>
    <t>04. Korupcijas novēršanas un apkarošanas birojs kopā:</t>
  </si>
  <si>
    <t>03. Ministru kabinets kopā:</t>
  </si>
  <si>
    <t>13. Finanšu ministrija kopā:</t>
  </si>
  <si>
    <t>14. Iekšlietu ministrija kopā:</t>
  </si>
  <si>
    <t>15. Izglītības un zinātnes ministrija kopā:</t>
  </si>
  <si>
    <t>16. Zemkopības ministrija kopā:</t>
  </si>
  <si>
    <t>17. Satiksmes ministrija kopā:</t>
  </si>
  <si>
    <t>18. Labklājības ministrija kopā:</t>
  </si>
  <si>
    <t>19. Tieslietu ministrija kopā:</t>
  </si>
  <si>
    <t>21. Vides aizsardzības un reģionālās attīstības ministrija kopā:</t>
  </si>
  <si>
    <t>22. Kultūras ministrija kopā:</t>
  </si>
  <si>
    <t>29. Veselības ministrija kopā:</t>
  </si>
  <si>
    <t>17_04_P</t>
  </si>
  <si>
    <t>29_01_P</t>
  </si>
  <si>
    <t>29_02_P</t>
  </si>
  <si>
    <t>29_03_P</t>
  </si>
  <si>
    <t>29_04_P</t>
  </si>
  <si>
    <t>29_05_P</t>
  </si>
  <si>
    <t>29_06_P</t>
  </si>
  <si>
    <t>29_07_P</t>
  </si>
  <si>
    <t>29_08_P</t>
  </si>
  <si>
    <t>29_09_P</t>
  </si>
  <si>
    <t xml:space="preserve"> 01.00.00</t>
  </si>
  <si>
    <t>Ministru kabineta darbības nodrošināšana, valsts pārvaldes politika</t>
  </si>
  <si>
    <t>Kopā:</t>
  </si>
  <si>
    <t>Valsts administrācijas skola</t>
  </si>
  <si>
    <t>19.00.00</t>
  </si>
  <si>
    <t>01.00.00</t>
  </si>
  <si>
    <t>Korupcijas novēršanas un apkarošanas birojs</t>
  </si>
  <si>
    <t>Pratināšanas/pārrunu telpas aprīkošanas ar audio - video tehniku</t>
  </si>
  <si>
    <t>Diplomātiskās misijas ārvalstīs</t>
  </si>
  <si>
    <t>Nozaru vadība un politikas plānošana</t>
  </si>
  <si>
    <t>01.04.00</t>
  </si>
  <si>
    <t>97.00.00</t>
  </si>
  <si>
    <t>06.00.00</t>
  </si>
  <si>
    <t>Attīstības sadarbības projekti un starptautiskā palīdzība</t>
  </si>
  <si>
    <t>07.00.00</t>
  </si>
  <si>
    <t>jauna apakšprogramma</t>
  </si>
  <si>
    <t>jauna budžeta apakšprogramma</t>
  </si>
  <si>
    <t>Elektroenerģijas lietotāju atbalsts</t>
  </si>
  <si>
    <t>Atbalsts mājokļiem</t>
  </si>
  <si>
    <t>32.03.00</t>
  </si>
  <si>
    <t>29.02.00</t>
  </si>
  <si>
    <t>Būvniecība</t>
  </si>
  <si>
    <t>20.00.00</t>
  </si>
  <si>
    <t>Statistiskās informācijas nodrošināšana</t>
  </si>
  <si>
    <t>24.00.00</t>
  </si>
  <si>
    <t>Konkurences politikas ieviešana</t>
  </si>
  <si>
    <t>26.02.00</t>
  </si>
  <si>
    <t>Iekšējais tirgus un patērētāju tiesību aizsardzība</t>
  </si>
  <si>
    <t>26.01.00</t>
  </si>
  <si>
    <t>Valsts pētījumu programma enerģētikā</t>
  </si>
  <si>
    <t>29.05.00</t>
  </si>
  <si>
    <t>Valsts ieņēmumu un muitas politikas nodrošināšana</t>
  </si>
  <si>
    <t>33.00.00</t>
  </si>
  <si>
    <t>32.00.00</t>
  </si>
  <si>
    <t>Eiropas Savienības pirmsstrukturālo, sturkturālo un citu finanšu instrumentu koordinācija</t>
  </si>
  <si>
    <t>38.01.00</t>
  </si>
  <si>
    <t>39.03.00</t>
  </si>
  <si>
    <t>Valsts policija</t>
  </si>
  <si>
    <t>06.01.00</t>
  </si>
  <si>
    <t>Ugunsdzēsība, glābšana un civilā aizsardzība</t>
  </si>
  <si>
    <t>Valsts robežsardzes darbība</t>
  </si>
  <si>
    <t>10.00.00</t>
  </si>
  <si>
    <t>Iekšējās drošības biroja darbība</t>
  </si>
  <si>
    <t>42.00.00</t>
  </si>
  <si>
    <t>Vienotās sakaru un informācijas sistēmas uzturēšana un vadība</t>
  </si>
  <si>
    <t>02.03.00</t>
  </si>
  <si>
    <t>Valsts drošības dienesta darbība</t>
  </si>
  <si>
    <t>09.00.00</t>
  </si>
  <si>
    <t>Noziedzīgi iegūtu līdzekļu legalizācijas novēršanas dienesta darbība</t>
  </si>
  <si>
    <t>43.00.00</t>
  </si>
  <si>
    <t>Administrēšana</t>
  </si>
  <si>
    <t>40.01.00</t>
  </si>
  <si>
    <t>Nekustamais īpašums un centralizētais iepirkums</t>
  </si>
  <si>
    <t>40.02.00</t>
  </si>
  <si>
    <t>Valsts ugunsdzēsības un glābšanas dienesta materiāli tehniskās bāzes pilnveidošana</t>
  </si>
  <si>
    <t>Veselības aprūpe un fiziskā sagatavotība</t>
  </si>
  <si>
    <t>38.05.00</t>
  </si>
  <si>
    <t>Pilsonības un migrācijas lietu pārvalde</t>
  </si>
  <si>
    <t>11.01.00</t>
  </si>
  <si>
    <t>Zinātnes bāzes finansējums</t>
  </si>
  <si>
    <t>05.02.00</t>
  </si>
  <si>
    <t>Zinātniskās darbības nodrošināšana</t>
  </si>
  <si>
    <t>05.01.00</t>
  </si>
  <si>
    <t>Finansējuma pieaugums Fundamentalo un lietišķo pētījumu programmas projektu īstenošanai</t>
  </si>
  <si>
    <t>Studējošo un studiju kreditēšana</t>
  </si>
  <si>
    <t>03.04.00</t>
  </si>
  <si>
    <t>04.00.00</t>
  </si>
  <si>
    <t>09.01.00</t>
  </si>
  <si>
    <t>03.05.00</t>
  </si>
  <si>
    <t>04.03.00</t>
  </si>
  <si>
    <t>Nodrošināt atbalsta mehānismu jaunatnes organizācijām un paredzēt papildus valsts budžeta finansējumu to darbības nodrošināšanai</t>
  </si>
  <si>
    <t>Jaunatnes politikas valsts programma</t>
  </si>
  <si>
    <t>21.00.00</t>
  </si>
  <si>
    <t>Latviešu valodas apguves un pilnveides iespējas digitālā vidē</t>
  </si>
  <si>
    <t>Valsts valodas politika un pārvalde</t>
  </si>
  <si>
    <t>Sporta būves</t>
  </si>
  <si>
    <t>09.04.00</t>
  </si>
  <si>
    <t>Daugavas stadiona centrālā sporta laukuma (futbols un vieglatlētika) rekonstrukcija</t>
  </si>
  <si>
    <t>Finansējums profesionālās ievirzes sporta izglītības programmu pedagogu darba samaksai un valsts sociālās apdrošināšanas obligātajām iemaksām</t>
  </si>
  <si>
    <t>09.19.00</t>
  </si>
  <si>
    <t>Informācijas un komunikāciju tehnoloģiju uzturēšana un attīstība</t>
  </si>
  <si>
    <t>Izglītības un zinātnes ministrijas resorā esošo informācijas sistēmu un centralizēti uzturamo informācijas tehnoloģiju resursu uzturēšana un attīstība</t>
  </si>
  <si>
    <t>Latvijas skolu jaunatnes un studentu dziesmu un deju svētku tradīcija</t>
  </si>
  <si>
    <t>Dalība Eiropas Kodolpētniecības organizācijā Asociētās dalībavalsts statusā (CERN)</t>
  </si>
  <si>
    <t>Dalība Eiropas Kosmosa aģentūras Sadarbības valsts vai Asociētās dalībvalsts statusā</t>
  </si>
  <si>
    <t>Nacionālas nozīmes starptautisku sporta pasākumu organizēšana Latvijā</t>
  </si>
  <si>
    <t>Nodrošināt finansējumu valsts nozīmes interešu izglītības centru pedagogiem</t>
  </si>
  <si>
    <t>Finansējums Akadēmiskā informācijas centra darbības ilgtspējas nodrošināšanai un  valsts deleģēto uzdevumu izpildei</t>
  </si>
  <si>
    <t>Atbalsts Murjāņu sporta ģimnāzijas mācību - treniņu darba nodrošināšanai</t>
  </si>
  <si>
    <t>Papildu finansējums prioritāri atbalstāmo olimpisko un paralimpisko individuālo sporta veidu un olimpisko un paralimpisko komandu sporta spēļu izlašu programmām</t>
  </si>
  <si>
    <t>Vispārējās un profesionālās izglītības satura apguvē iesaistītā personāla profesionālā sagatavošana un pilnveide</t>
  </si>
  <si>
    <t>Finansējuma nodrošināšana bilaterālās (trilaterārās) sadarbības projektiem (starptautiskās sadarbības programmu pētniecības un tehnoloģiju jomā)</t>
  </si>
  <si>
    <t>Valsts funkciju sporta nozarē izpildes nodrošināšana nemainīgā līmenī</t>
  </si>
  <si>
    <t>Valsts atbalsta palielināšana 1.-4. klases izglītojamo ēdināšanas nodrošināšanai</t>
  </si>
  <si>
    <t>Skolu jaunatnes dziesmu un deju svētki</t>
  </si>
  <si>
    <t>42.03.00</t>
  </si>
  <si>
    <t>Valsts pētījumu programmas</t>
  </si>
  <si>
    <t>05.12.00</t>
  </si>
  <si>
    <t xml:space="preserve">Eiropas Savienības lietas un starptautiskā sadarbība </t>
  </si>
  <si>
    <t>16.00.00</t>
  </si>
  <si>
    <t>Dotācija nacionālas nozīmes starptautisku sporta pasākumu organizēšanai Latvijā</t>
  </si>
  <si>
    <t>09.16.00</t>
  </si>
  <si>
    <t>Studiju virzienu akreditācija</t>
  </si>
  <si>
    <t>03.13.00</t>
  </si>
  <si>
    <t>Murjāņu sporta ģimnāzija</t>
  </si>
  <si>
    <t>09.10.00.</t>
  </si>
  <si>
    <t>Sporta federācijas un sporta pasākumi</t>
  </si>
  <si>
    <t>09.09.00.</t>
  </si>
  <si>
    <t>Dotācija komandu sporta spēļu izlašu nodrošināšanai</t>
  </si>
  <si>
    <t>09.17.00.</t>
  </si>
  <si>
    <t>Augstas klases sasniegumu sports</t>
  </si>
  <si>
    <t>09.21.00.</t>
  </si>
  <si>
    <t>Dotācija biedrībai "Latvijas Paralimpiskā komiteja" pielāgotā sporta attīstībai</t>
  </si>
  <si>
    <t>09.25.00.</t>
  </si>
  <si>
    <t>Pedagogu profesionālās kompetences pilnveidošana</t>
  </si>
  <si>
    <t>01.11.00</t>
  </si>
  <si>
    <t>Dotācija brīvpusdienu nodrošināšanai 1.,2.,3. un 4. klases izglītojamiem</t>
  </si>
  <si>
    <t>01.07.00</t>
  </si>
  <si>
    <t xml:space="preserve">Valsts atbalsts lauksaimniecības un lauku attīstībai </t>
  </si>
  <si>
    <t>21.01.00</t>
  </si>
  <si>
    <t>Eiropas Lauksaimniecības fonda lauku attīstībai (ELFLA) projektu un pasākumu īstenošana</t>
  </si>
  <si>
    <t>65.00.00</t>
  </si>
  <si>
    <t>Eiropas Zivsaimniecības fonda (EZF) un Eiropas Jūrlietu un zivsaimniecības fonda (EJZF) projektu un pasākumu īstenošana</t>
  </si>
  <si>
    <t>66.00.00</t>
  </si>
  <si>
    <t>Pārtikas drošības un veterinārmedicīnas valsts uzraudzība un kontrole</t>
  </si>
  <si>
    <t>20.01.00</t>
  </si>
  <si>
    <t>Pārtikas aprites un veterinārmedicīnas valsts uzraudzības laboratoriskie izmeklējumi</t>
  </si>
  <si>
    <t>20.02.00</t>
  </si>
  <si>
    <t>Sabiedriskā finansējuma administrēšana un valsts uzraudzība lauksaimniecībā</t>
  </si>
  <si>
    <t>21.02.00</t>
  </si>
  <si>
    <t>Meža resursu valsts uzraudzība</t>
  </si>
  <si>
    <t>24.01.00</t>
  </si>
  <si>
    <t>Augu veselība un augu aprites uzraudzība</t>
  </si>
  <si>
    <t>27.00.00</t>
  </si>
  <si>
    <t xml:space="preserve">Dotācija SIA "Latvijas Lauku konsultāciju un izglītības centrs" informācijas analīzes un apmaiņas sistēmai </t>
  </si>
  <si>
    <t>22.05.00</t>
  </si>
  <si>
    <t>Augstākā izglītība</t>
  </si>
  <si>
    <t>22.02.00</t>
  </si>
  <si>
    <t>Zinātne</t>
  </si>
  <si>
    <t>22.04.00</t>
  </si>
  <si>
    <t>Zivju izmantošanas regulēšana, atražošana un izpēte</t>
  </si>
  <si>
    <t>25.01.00</t>
  </si>
  <si>
    <t>Zivju fonds</t>
  </si>
  <si>
    <t>25.02.00</t>
  </si>
  <si>
    <t>Meliorācijas kadastra uzturēšana, valsts meliorācijas sistēmu un valsts nozīmes meliorācijas sistēmu ekspluatācija un uzturēšana</t>
  </si>
  <si>
    <t>31.06.00</t>
  </si>
  <si>
    <t>Finansējums dzelzceļa publiskai infrastruktūrai</t>
  </si>
  <si>
    <t>31.04.00</t>
  </si>
  <si>
    <t>Valsts autoceļu uzturēšana un atjaunošana</t>
  </si>
  <si>
    <t>23.06.00</t>
  </si>
  <si>
    <t>Kompensācijas par abonētās preses piegādi un saistību izpildi</t>
  </si>
  <si>
    <t>02.00.00</t>
  </si>
  <si>
    <t>jauna budžeta programma</t>
  </si>
  <si>
    <t>17_09_P</t>
  </si>
  <si>
    <t>Dotācija Autotransporta direkcijai sabiedriskā transporta pakalpojumu organizēšanai</t>
  </si>
  <si>
    <t>31.05.00</t>
  </si>
  <si>
    <t>Analītiskā materiāla sagatavošana platjoslas elektronisko sakaru tīklu attīstības plāna 2021. - 2027.gadam izstrādes vajadzībām</t>
  </si>
  <si>
    <t>17_20_P</t>
  </si>
  <si>
    <t>17_21_P</t>
  </si>
  <si>
    <t>17_22_P</t>
  </si>
  <si>
    <t>Elektronisko sakaru tīklu infrastruktūras izveide gar Rail Baltica trasi</t>
  </si>
  <si>
    <t>Elektronisko sakaru infrastruktūras apsekojums gar Latvijas TEN-T sauszemes koridoriem, sagatavojot arī finanšu informāciju iztrūkstošo elektronisko sakaru tīklu posmu izbūvei</t>
  </si>
  <si>
    <t>Valsts pētījumu programmas "Ilgtspējīga transporta attīstība" finansējums</t>
  </si>
  <si>
    <t>2026</t>
  </si>
  <si>
    <t>Valsts atbalsts sociālajai apdrošināšanai</t>
  </si>
  <si>
    <t>Valsts sociālie pabalsti</t>
  </si>
  <si>
    <t>Valsts sociālās apdrošināšanas aģentūras speciālais budžets</t>
  </si>
  <si>
    <t>04.05.00</t>
  </si>
  <si>
    <t>Valsts pensiju speciālais budžets</t>
  </si>
  <si>
    <t>04.01.00</t>
  </si>
  <si>
    <t>Piemaksu pie vecuma un invaliditātes pensijas saņēmēju loka un apmēra paplašināšana</t>
  </si>
  <si>
    <t>20.03.00</t>
  </si>
  <si>
    <t>04.04.00</t>
  </si>
  <si>
    <t>Aprūpe valsts sociālās aprūpes institūcijās</t>
  </si>
  <si>
    <t>05.03.00</t>
  </si>
  <si>
    <t>Nozares centralizēto funkciju izpilde</t>
  </si>
  <si>
    <t>97.02.00</t>
  </si>
  <si>
    <t>Sociālās rehabilitācijas valsts programmas</t>
  </si>
  <si>
    <t xml:space="preserve"> 05.01.00</t>
  </si>
  <si>
    <t>Sociālās integrācijas valsts aģentūras administrēšana un profesionālās un sociālās rehabilitācijas pakalpojumu nodrošināšana</t>
  </si>
  <si>
    <t>05.37.00</t>
  </si>
  <si>
    <t>Nodarbinātības valsts aģentūras darbības nodrošināšana</t>
  </si>
  <si>
    <t xml:space="preserve">07.01.00 </t>
  </si>
  <si>
    <t>Nodarbinātības speciālais budžets</t>
  </si>
  <si>
    <t>04.02.00</t>
  </si>
  <si>
    <t>Invaliditātes ekspertīžu nodrošināšana</t>
  </si>
  <si>
    <t>05.62.00</t>
  </si>
  <si>
    <t>07.01.00</t>
  </si>
  <si>
    <t>Darba tiesisko attiecību un darba apstākļu kontrole un uzraudzība</t>
  </si>
  <si>
    <t>Valsts bērnu tiesību aizsardzības inspekcija un bērnu uzticības tālrunis</t>
  </si>
  <si>
    <t>22.01.00</t>
  </si>
  <si>
    <t>Labklājības nozares vadība un politikas plānošana</t>
  </si>
  <si>
    <t>97.01.00</t>
  </si>
  <si>
    <t>Valsts atbalsts ārpusģimenes aprūpei</t>
  </si>
  <si>
    <t>22.03.00</t>
  </si>
  <si>
    <t>Dotācija biedrībām, nodibinājumiem un reliģiskām organizācijām</t>
  </si>
  <si>
    <t>05.63.00</t>
  </si>
  <si>
    <t>18_16_P</t>
  </si>
  <si>
    <t>18_17_P</t>
  </si>
  <si>
    <t>Sociālās aizsardzības palielināšana pensiju nodrošinājumā, bezdarba un invaliditātes gadījumā nestrādājošiem  vecāku pabalsta saņēmējiem</t>
  </si>
  <si>
    <t>Strādājošajiem vecāku pabalsta saņēmējiem palielināt izmaksājamo vecāku pabalsta apmēru</t>
  </si>
  <si>
    <t>Ieslodzījumu vietu būvniecība</t>
  </si>
  <si>
    <t>Probācijas īstenošana</t>
  </si>
  <si>
    <t>Uzturlīdzekļu garantiju fonda administrēšana</t>
  </si>
  <si>
    <t>03.07.00</t>
  </si>
  <si>
    <t>Uzturlīdzekļu garantiju fonds</t>
  </si>
  <si>
    <t>03.08.00</t>
  </si>
  <si>
    <t>Oficiālās publikācijas nodrošināšana</t>
  </si>
  <si>
    <t>09.06.00</t>
  </si>
  <si>
    <t>Tiesu administrēšana</t>
  </si>
  <si>
    <t>03.01.00</t>
  </si>
  <si>
    <t>Nekustamā īpašuma tiesību politikas īstenošana</t>
  </si>
  <si>
    <t>Juridisko personu reģistrācija</t>
  </si>
  <si>
    <t>06.01.00.</t>
  </si>
  <si>
    <t>Tiesu ekspertīžu veikšana</t>
  </si>
  <si>
    <t>Atlīdzība tiesu izpildītājiem par izpildu darbībām</t>
  </si>
  <si>
    <t>Ieslodzījuma vietas</t>
  </si>
  <si>
    <t>Valsts valodas aizsardzība</t>
  </si>
  <si>
    <t>Juridiskās palīdzības nodrošināšana</t>
  </si>
  <si>
    <t>03.03.00</t>
  </si>
  <si>
    <t>Attīstības nacionālie atbalsta instrumenti</t>
  </si>
  <si>
    <t>30.00.00</t>
  </si>
  <si>
    <t>Valsts vides dienests</t>
  </si>
  <si>
    <t>23.01.00</t>
  </si>
  <si>
    <t>Vides pārraudzības valsts birojs</t>
  </si>
  <si>
    <t>23.02.00</t>
  </si>
  <si>
    <t>Zinātniskā institūta "Nacionālais botāniskais dārzs" valsts funkciju nodrošinājums</t>
  </si>
  <si>
    <t>24.05.00</t>
  </si>
  <si>
    <t>24.06.00</t>
  </si>
  <si>
    <t>24.08.00</t>
  </si>
  <si>
    <t>28.00.00</t>
  </si>
  <si>
    <t>Latvijas Dabas muzeja darbības nodrošināšana</t>
  </si>
  <si>
    <t>Nacionālo parku darbības nodrošināšana</t>
  </si>
  <si>
    <t>Meteoroloģija un bīstamo atkritumu pārvaldība</t>
  </si>
  <si>
    <t>Valsts reģionālās attīstības politikas īstenošana</t>
  </si>
  <si>
    <t>Mākslas un literatūra</t>
  </si>
  <si>
    <t>Kultūrizglītība</t>
  </si>
  <si>
    <t>Kultūras mantojums</t>
  </si>
  <si>
    <t>Valsts kultūrkapitāla fonda darbības nodrošināšana</t>
  </si>
  <si>
    <t>19.07.00</t>
  </si>
  <si>
    <t>Nozaru vadības un politikas plānošana</t>
  </si>
  <si>
    <t>Latvijas valsts simtgades programma</t>
  </si>
  <si>
    <t>22.12.00</t>
  </si>
  <si>
    <t>Flmu nozare</t>
  </si>
  <si>
    <t>19.03.00</t>
  </si>
  <si>
    <t>Informācijas tehnoloģiju attīstība unuzturēšana kultūras nozarē</t>
  </si>
  <si>
    <t>Valsts kultūrkapitāla fonda programmu un projektu konkursi</t>
  </si>
  <si>
    <t>Mediju politikas īstenošana</t>
  </si>
  <si>
    <t>22.13.00</t>
  </si>
  <si>
    <t>Kultūras pasākumi, sadarbības līgumi un programmas</t>
  </si>
  <si>
    <t>Pārējo ambulatoro veselības aprūpes pakalpojumu nodrošināšana</t>
  </si>
  <si>
    <t>33.16.00</t>
  </si>
  <si>
    <t>Neatliekamās medicīniskās palīdzības nodrošināšana stacionārās ārstniecības iestādēs</t>
  </si>
  <si>
    <t>33.17.00</t>
  </si>
  <si>
    <t>Plānveida stacionāro veselības aprūpes pakalpojumu nodrošināšana</t>
  </si>
  <si>
    <t>33.18.00</t>
  </si>
  <si>
    <t>Reto slimību medikamentozā ārstēšana bērniem</t>
  </si>
  <si>
    <t>33.12.00</t>
  </si>
  <si>
    <t>Primārās ambulatorās veselības aprūpes nodrošināšana</t>
  </si>
  <si>
    <t>33.14.00</t>
  </si>
  <si>
    <t>Laboratorisko izmeklējumu nodrošināšana ambulatorajā aprūpē</t>
  </si>
  <si>
    <t>33.15.00</t>
  </si>
  <si>
    <t>Veselības aprūpes finansējuma administrēšana un ekonomiskā novērtēšana</t>
  </si>
  <si>
    <t>45.01.00</t>
  </si>
  <si>
    <t xml:space="preserve"> 33.15.00</t>
  </si>
  <si>
    <t xml:space="preserve"> 33.16.00</t>
  </si>
  <si>
    <t>Kompensējamo medikamentu un materiālu apmaksāšana</t>
  </si>
  <si>
    <t>33.03.00</t>
  </si>
  <si>
    <t>Centralizēta medikamentu un materiālu iegāde</t>
  </si>
  <si>
    <t>33.04.00</t>
  </si>
  <si>
    <t>jauna budžeta programma/apakšprogramma</t>
  </si>
  <si>
    <t>Rezidentu apmācība</t>
  </si>
  <si>
    <t>02.04.00</t>
  </si>
  <si>
    <t>Slimību profilakses nodrošināšana</t>
  </si>
  <si>
    <t>46.03.00</t>
  </si>
  <si>
    <t>Veselības veicināšana</t>
  </si>
  <si>
    <t>46.04.00</t>
  </si>
  <si>
    <t>Atlīdzības palielinājums Ieslodzījuma vietu pārvaldes amatpersonām ar speciālo dienesta pakāpi</t>
  </si>
  <si>
    <t>19_18_P</t>
  </si>
  <si>
    <t>Neatliekamā medicīniskā palīdzība</t>
  </si>
  <si>
    <t>39.04.00</t>
  </si>
  <si>
    <t>Plāna reto slimību jomā 2017. - 2020. gadam realizācija</t>
  </si>
  <si>
    <t>Uzraudzība un kontrole</t>
  </si>
  <si>
    <t>46.01.00</t>
  </si>
  <si>
    <t>Asins un asins komponentu nodrošināšana</t>
  </si>
  <si>
    <t>Tiesu medicīniskā ekspertīze</t>
  </si>
  <si>
    <t>39.06.00</t>
  </si>
  <si>
    <t>Medicīnas vēstures muzejs</t>
  </si>
  <si>
    <t>06.02.00</t>
  </si>
  <si>
    <t>35. Centrālā vēlēšanu komisija</t>
  </si>
  <si>
    <t>35_01_P</t>
  </si>
  <si>
    <t>35_02_P</t>
  </si>
  <si>
    <t>35_03_P</t>
  </si>
  <si>
    <t>Elektroniskā vēlēšanu administrēšanas lietojumprogramma</t>
  </si>
  <si>
    <t>Atbalsta funkciju reorganizācija</t>
  </si>
  <si>
    <t>Biroja telpu remonts darba vides risku novēršanai</t>
  </si>
  <si>
    <t>Vispārējā vadība</t>
  </si>
  <si>
    <t>11_13_P</t>
  </si>
  <si>
    <t>NATO ārlietu ministru sanāksmes organizēšana Latvijā 2021. gadā</t>
  </si>
  <si>
    <t>Valsts sociālie pabalsti (konsolidējamā pozīcija)</t>
  </si>
  <si>
    <t>Valsts sociālās apdrošināšanas aģentūras speciālais budžets (t.sk. konsolidējamā pozīcija)</t>
  </si>
  <si>
    <t>Piemaksas pie vecuma un invaliditātes pensijām (konsolidējamā pozīcija)</t>
  </si>
  <si>
    <t>Valsts pensiju speciālais budžets (t.sk. konsolidējamā pozīcija)</t>
  </si>
  <si>
    <t>Atalgojuma palielināšana labklājības nozarē strādājošiem</t>
  </si>
  <si>
    <t>Biroja jaunu automobiļu pilna servisa nomas nodrošināšana</t>
  </si>
  <si>
    <t>Invaliditātes, maternitātes un slimības speciālais budžets (t.sk konsolidējamā pozīcija)</t>
  </si>
  <si>
    <t>Invaliditātes, maternitātes un slimības speciālais budžets (konsolidējamā pozīcija)</t>
  </si>
  <si>
    <t>Invaliditātes, maternitātes un slimības speciālais budžets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</si>
</sst>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2" x14ac:knownFonts="1">
    <font>
      <sz val="12"/>
      <color theme="1"/>
      <name val="Times New Roman"/>
      <family val="2"/>
      <charset val="186"/>
    </font>
    <font>
      <sz val="8"/>
      <color indexed="8"/>
      <name val="Arial"/>
      <family val="2"/>
      <charset val="186"/>
    </font>
    <font>
      <sz val="8"/>
      <color theme="1"/>
      <name val="Arial"/>
      <family val="2"/>
      <charset val="186"/>
    </font>
    <font>
      <sz val="8"/>
      <name val="Arial"/>
      <family val="2"/>
      <charset val="186"/>
    </font>
    <font>
      <i/>
      <sz val="8"/>
      <color theme="1"/>
      <name val="Arial"/>
      <family val="2"/>
      <charset val="186"/>
    </font>
    <font>
      <b/>
      <sz val="8"/>
      <color theme="1"/>
      <name val="Arial"/>
      <family val="2"/>
      <charset val="186"/>
    </font>
    <font>
      <b/>
      <sz val="11"/>
      <color theme="1"/>
      <name val="Arial"/>
      <family val="2"/>
      <charset val="186"/>
    </font>
    <font>
      <sz val="6"/>
      <color rgb="FFC00000"/>
      <name val="Arial"/>
      <family val="2"/>
      <charset val="186"/>
    </font>
    <font>
      <sz val="10"/>
      <name val="Arial"/>
      <family val="2"/>
      <charset val="186"/>
    </font>
    <font>
      <sz val="8"/>
      <color rgb="FFFF0000"/>
      <name val="Arial"/>
      <family val="2"/>
      <charset val="186"/>
    </font>
    <font>
      <b/>
      <sz val="8"/>
      <name val="Arial"/>
      <family val="2"/>
      <charset val="186"/>
    </font>
    <font>
      <sz val="10"/>
      <name val="Times New Roman"/>
      <family val="1"/>
      <charset val="186"/>
    </font>
    <font>
      <sz val="10"/>
      <color theme="1"/>
      <name val="Times New Roman"/>
      <family val="1"/>
      <charset val="186"/>
    </font>
    <font>
      <sz val="9.5"/>
      <name val="Times New Roman"/>
      <family val="1"/>
      <charset val="186"/>
    </font>
    <font>
      <sz val="12"/>
      <color theme="1"/>
      <name val="Times New Roman"/>
      <family val="2"/>
      <charset val="186"/>
    </font>
    <font>
      <sz val="11"/>
      <color theme="1"/>
      <name val="Calibri"/>
      <family val="2"/>
      <charset val="186"/>
      <scheme val="minor"/>
    </font>
    <font>
      <sz val="10"/>
      <name val="Arial"/>
      <family val="2"/>
    </font>
    <font>
      <sz val="11"/>
      <color indexed="8"/>
      <name val="Calibri"/>
      <family val="2"/>
      <scheme val="minor"/>
    </font>
    <font>
      <sz val="11"/>
      <color theme="1"/>
      <name val="Calibri"/>
      <family val="2"/>
      <scheme val="minor"/>
    </font>
    <font>
      <sz val="7"/>
      <color theme="1"/>
      <name val="Arial"/>
      <family val="2"/>
      <charset val="186"/>
    </font>
    <font>
      <sz val="12"/>
      <name val="Arial"/>
      <family val="2"/>
      <charset val="186"/>
    </font>
    <font>
      <sz val="12"/>
      <color theme="1"/>
      <name val="Arial"/>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1">
    <xf numFmtId="0" fontId="0" fillId="0" borderId="0"/>
    <xf numFmtId="0" fontId="8" fillId="0" borderId="0"/>
    <xf numFmtId="0" fontId="8" fillId="0" borderId="0"/>
    <xf numFmtId="0" fontId="15" fillId="0" borderId="0"/>
    <xf numFmtId="0" fontId="15" fillId="0" borderId="0"/>
    <xf numFmtId="0" fontId="8" fillId="0" borderId="0"/>
    <xf numFmtId="0" fontId="8" fillId="0" borderId="0"/>
    <xf numFmtId="9" fontId="8" fillId="0" borderId="0" applyFont="0" applyFill="0" applyBorder="0" applyAlignment="0" applyProtection="0"/>
    <xf numFmtId="0" fontId="8" fillId="0" borderId="0"/>
    <xf numFmtId="0" fontId="15" fillId="0" borderId="0"/>
    <xf numFmtId="0" fontId="8" fillId="0" borderId="0"/>
    <xf numFmtId="0" fontId="8" fillId="0" borderId="0"/>
    <xf numFmtId="43" fontId="8" fillId="0" borderId="0" applyFont="0" applyFill="0" applyBorder="0" applyAlignment="0" applyProtection="0"/>
    <xf numFmtId="0" fontId="17" fillId="0" borderId="0"/>
    <xf numFmtId="0" fontId="15" fillId="0" borderId="0"/>
    <xf numFmtId="0" fontId="8" fillId="0" borderId="0"/>
    <xf numFmtId="0" fontId="8" fillId="0" borderId="0"/>
    <xf numFmtId="0" fontId="15" fillId="0" borderId="0"/>
    <xf numFmtId="0" fontId="8" fillId="0" borderId="0"/>
    <xf numFmtId="0" fontId="15" fillId="0" borderId="0"/>
    <xf numFmtId="0" fontId="8" fillId="0" borderId="0"/>
    <xf numFmtId="43" fontId="8" fillId="0" borderId="0" applyFont="0" applyFill="0" applyBorder="0" applyAlignment="0" applyProtection="0"/>
    <xf numFmtId="0" fontId="14" fillId="0" borderId="0"/>
    <xf numFmtId="0" fontId="18" fillId="0" borderId="0"/>
    <xf numFmtId="0" fontId="8" fillId="0" borderId="0"/>
    <xf numFmtId="0" fontId="15" fillId="0" borderId="0"/>
    <xf numFmtId="0" fontId="15" fillId="0" borderId="0"/>
    <xf numFmtId="0" fontId="15" fillId="0" borderId="0"/>
    <xf numFmtId="0" fontId="15" fillId="0" borderId="0"/>
    <xf numFmtId="0" fontId="15" fillId="0" borderId="0"/>
    <xf numFmtId="0" fontId="16" fillId="0" borderId="0"/>
  </cellStyleXfs>
  <cellXfs count="113">
    <xf numFmtId="0" fontId="0" fillId="0" borderId="0" xfId="0"/>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3" fontId="5" fillId="3" borderId="1" xfId="0" applyNumberFormat="1" applyFont="1" applyFill="1" applyBorder="1" applyAlignment="1">
      <alignment horizontal="right" vertical="center"/>
    </xf>
    <xf numFmtId="3" fontId="5" fillId="4" borderId="1" xfId="0" applyNumberFormat="1" applyFont="1" applyFill="1" applyBorder="1" applyAlignment="1">
      <alignment horizontal="right" vertical="center"/>
    </xf>
    <xf numFmtId="0" fontId="2" fillId="0" borderId="1" xfId="0" applyFont="1" applyBorder="1" applyAlignment="1">
      <alignment horizontal="right"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3" fontId="3" fillId="0" borderId="1" xfId="0" applyNumberFormat="1" applyFont="1" applyBorder="1" applyAlignment="1">
      <alignment horizontal="right" vertical="center"/>
    </xf>
    <xf numFmtId="0" fontId="2" fillId="0" borderId="1" xfId="0" applyFont="1" applyBorder="1" applyAlignment="1">
      <alignment horizontal="justify" vertical="justify" wrapText="1"/>
    </xf>
    <xf numFmtId="0" fontId="2" fillId="0" borderId="1" xfId="0" applyFont="1" applyBorder="1" applyAlignment="1">
      <alignment horizontal="left" vertical="center" wrapText="1"/>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right" vertical="center"/>
    </xf>
    <xf numFmtId="3" fontId="2" fillId="0" borderId="0" xfId="0" applyNumberFormat="1" applyFont="1" applyBorder="1" applyAlignment="1">
      <alignment horizontal="right" vertical="center"/>
    </xf>
    <xf numFmtId="0" fontId="7" fillId="0" borderId="0" xfId="0" applyFont="1"/>
    <xf numFmtId="3" fontId="7" fillId="0" borderId="0" xfId="0" applyNumberFormat="1" applyFont="1"/>
    <xf numFmtId="0" fontId="2" fillId="0" borderId="3" xfId="0" applyFont="1" applyBorder="1" applyAlignment="1">
      <alignment horizontal="justify" vertical="justify" wrapText="1"/>
    </xf>
    <xf numFmtId="0" fontId="2" fillId="0" borderId="1" xfId="0" applyFont="1" applyBorder="1"/>
    <xf numFmtId="0" fontId="2" fillId="0" borderId="1" xfId="0" applyFont="1" applyBorder="1" applyAlignment="1">
      <alignment horizontal="right"/>
    </xf>
    <xf numFmtId="49" fontId="2" fillId="0" borderId="1" xfId="0" applyNumberFormat="1" applyFont="1" applyBorder="1" applyAlignment="1">
      <alignment horizontal="right" vertical="center"/>
    </xf>
    <xf numFmtId="0" fontId="2" fillId="0" borderId="1" xfId="0" applyFont="1" applyFill="1" applyBorder="1" applyAlignment="1">
      <alignment horizontal="right" vertical="center"/>
    </xf>
    <xf numFmtId="49" fontId="2"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left"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6" xfId="0" applyFont="1" applyBorder="1" applyAlignment="1">
      <alignment vertical="center" wrapText="1"/>
    </xf>
    <xf numFmtId="3" fontId="2" fillId="0" borderId="6" xfId="0" applyNumberFormat="1" applyFont="1" applyBorder="1" applyAlignment="1">
      <alignment horizontal="right" vertical="center"/>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5" borderId="1" xfId="0"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3" fillId="0" borderId="1" xfId="0" applyNumberFormat="1" applyFont="1" applyFill="1" applyBorder="1" applyAlignment="1">
      <alignment horizontal="left" vertical="center" wrapText="1"/>
    </xf>
    <xf numFmtId="3"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3" fontId="3" fillId="0" borderId="1" xfId="0"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49" fontId="3" fillId="0" borderId="1" xfId="0" applyNumberFormat="1" applyFont="1" applyFill="1" applyBorder="1" applyAlignment="1">
      <alignment horizontal="center" vertical="center" wrapText="1"/>
    </xf>
    <xf numFmtId="3" fontId="3" fillId="5" borderId="1" xfId="1" applyNumberFormat="1" applyFont="1" applyFill="1" applyBorder="1" applyAlignment="1">
      <alignment horizontal="right" vertical="center" wrapText="1"/>
    </xf>
    <xf numFmtId="3" fontId="3" fillId="5" borderId="1" xfId="0" applyNumberFormat="1" applyFont="1" applyFill="1" applyBorder="1" applyAlignment="1">
      <alignment horizontal="right" vertical="center" wrapText="1"/>
    </xf>
    <xf numFmtId="49" fontId="3" fillId="5"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3" fontId="3" fillId="5" borderId="1" xfId="0" applyNumberFormat="1" applyFont="1" applyFill="1" applyBorder="1" applyAlignment="1">
      <alignment horizontal="right" vertical="center"/>
    </xf>
    <xf numFmtId="0" fontId="3" fillId="5" borderId="1" xfId="0" applyNumberFormat="1" applyFont="1" applyFill="1" applyBorder="1" applyAlignment="1">
      <alignment horizontal="center" vertical="center"/>
    </xf>
    <xf numFmtId="0" fontId="3" fillId="5" borderId="1" xfId="1"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3" fontId="10" fillId="4" borderId="1" xfId="1" applyNumberFormat="1" applyFont="1" applyFill="1" applyBorder="1" applyAlignment="1">
      <alignment horizontal="right" vertical="center" wrapText="1"/>
    </xf>
    <xf numFmtId="49" fontId="10" fillId="4" borderId="1" xfId="0"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0" fontId="10" fillId="4" borderId="1"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3" fontId="3" fillId="0" borderId="4" xfId="1" applyNumberFormat="1" applyFont="1" applyFill="1" applyBorder="1" applyAlignment="1">
      <alignment horizontal="center" vertical="center" wrapText="1"/>
    </xf>
    <xf numFmtId="3" fontId="3" fillId="0" borderId="4" xfId="1" applyNumberFormat="1" applyFont="1" applyFill="1" applyBorder="1" applyAlignment="1">
      <alignment horizontal="left" vertical="center" wrapText="1"/>
    </xf>
    <xf numFmtId="0" fontId="2" fillId="0" borderId="1" xfId="0" applyFont="1" applyBorder="1" applyAlignment="1">
      <alignment horizontal="left" vertical="justify" wrapText="1"/>
    </xf>
    <xf numFmtId="0" fontId="2" fillId="0" borderId="2" xfId="0" applyFont="1" applyBorder="1" applyAlignment="1">
      <alignment horizontal="right"/>
    </xf>
    <xf numFmtId="3" fontId="10" fillId="4"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3" fontId="11" fillId="5" borderId="1" xfId="0" applyNumberFormat="1" applyFont="1" applyFill="1" applyBorder="1" applyAlignment="1">
      <alignment vertical="top"/>
    </xf>
    <xf numFmtId="3" fontId="12" fillId="5" borderId="1" xfId="0" applyNumberFormat="1" applyFont="1" applyFill="1" applyBorder="1" applyAlignment="1">
      <alignment vertical="top"/>
    </xf>
    <xf numFmtId="49" fontId="13" fillId="0" borderId="7" xfId="1" applyNumberFormat="1" applyFont="1" applyFill="1" applyBorder="1" applyAlignment="1">
      <alignment horizontal="center" vertical="center" wrapText="1"/>
    </xf>
    <xf numFmtId="0" fontId="2" fillId="0" borderId="4" xfId="0" applyFont="1" applyBorder="1" applyAlignment="1">
      <alignment horizontal="left" vertical="center" wrapText="1"/>
    </xf>
    <xf numFmtId="49" fontId="2" fillId="0" borderId="0" xfId="0" applyNumberFormat="1" applyFont="1" applyAlignment="1">
      <alignment horizontal="right"/>
    </xf>
    <xf numFmtId="3" fontId="3" fillId="0" borderId="4" xfId="1" applyNumberFormat="1" applyFont="1" applyFill="1" applyBorder="1" applyAlignment="1">
      <alignment horizontal="right" vertical="center" wrapText="1"/>
    </xf>
    <xf numFmtId="49" fontId="3" fillId="0" borderId="4" xfId="1" applyNumberFormat="1" applyFont="1" applyFill="1" applyBorder="1" applyAlignment="1">
      <alignment horizontal="center" vertical="center" wrapText="1"/>
    </xf>
    <xf numFmtId="0" fontId="2" fillId="0" borderId="1" xfId="0" applyFont="1" applyBorder="1" applyAlignment="1">
      <alignment horizontal="center"/>
    </xf>
    <xf numFmtId="0" fontId="3" fillId="0" borderId="5" xfId="0" applyFont="1" applyFill="1" applyBorder="1" applyAlignment="1">
      <alignment horizontal="left" vertical="center" wrapText="1"/>
    </xf>
    <xf numFmtId="0" fontId="2" fillId="0" borderId="3" xfId="0" applyFont="1" applyBorder="1" applyAlignment="1">
      <alignment vertical="center" wrapText="1"/>
    </xf>
    <xf numFmtId="0" fontId="20" fillId="0" borderId="0" xfId="0" applyFont="1" applyAlignment="1">
      <alignment vertical="center" wrapText="1"/>
    </xf>
    <xf numFmtId="0" fontId="21" fillId="0" borderId="0" xfId="0" applyFont="1" applyAlignment="1">
      <alignment horizontal="right" vertical="center" wrapText="1"/>
    </xf>
    <xf numFmtId="0" fontId="5" fillId="4" borderId="1" xfId="0" applyFont="1" applyFill="1" applyBorder="1" applyAlignment="1">
      <alignment horizontal="right" vertical="center"/>
    </xf>
    <xf numFmtId="0" fontId="2" fillId="0" borderId="0" xfId="0" applyFont="1" applyAlignment="1">
      <alignment horizontal="left" vertical="center"/>
    </xf>
    <xf numFmtId="0" fontId="5" fillId="4" borderId="2" xfId="0" applyFont="1" applyFill="1" applyBorder="1" applyAlignment="1">
      <alignment horizontal="right" vertical="center"/>
    </xf>
    <xf numFmtId="0" fontId="5" fillId="4" borderId="5" xfId="0" applyFont="1" applyFill="1" applyBorder="1" applyAlignment="1">
      <alignment horizontal="right" vertical="center"/>
    </xf>
    <xf numFmtId="0" fontId="5" fillId="4" borderId="3" xfId="0" applyFont="1" applyFill="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horizontal="right" wrapText="1"/>
    </xf>
    <xf numFmtId="0" fontId="6"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xf>
    <xf numFmtId="0" fontId="5" fillId="3" borderId="2" xfId="0" applyFont="1" applyFill="1" applyBorder="1" applyAlignment="1">
      <alignment horizontal="right"/>
    </xf>
    <xf numFmtId="0" fontId="5" fillId="3" borderId="5" xfId="0" applyFont="1" applyFill="1" applyBorder="1" applyAlignment="1">
      <alignment horizontal="right"/>
    </xf>
    <xf numFmtId="0" fontId="5" fillId="3" borderId="3" xfId="0" applyFont="1" applyFill="1" applyBorder="1" applyAlignment="1">
      <alignment horizontal="right"/>
    </xf>
    <xf numFmtId="0" fontId="19" fillId="0" borderId="0" xfId="0" applyFont="1" applyAlignment="1">
      <alignment horizontal="left" vertical="center" wrapText="1"/>
    </xf>
    <xf numFmtId="0" fontId="19" fillId="0" borderId="0" xfId="0" applyFont="1" applyAlignment="1">
      <alignment horizontal="left" vertical="center"/>
    </xf>
  </cellXfs>
  <cellStyles count="31">
    <cellStyle name="Comma 2" xfId="21"/>
    <cellStyle name="Comma 3" xfId="12"/>
    <cellStyle name="Normal" xfId="0" builtinId="0"/>
    <cellStyle name="Normal 10 2" xfId="10"/>
    <cellStyle name="Normal 10 2 2" xfId="18"/>
    <cellStyle name="Normal 2" xfId="1"/>
    <cellStyle name="Normal 2 2" xfId="5"/>
    <cellStyle name="Normal 2 2 2" xfId="2"/>
    <cellStyle name="Normal 2 2 2 2" xfId="16"/>
    <cellStyle name="Normal 2 3" xfId="6"/>
    <cellStyle name="Normal 2 3 2" xfId="22"/>
    <cellStyle name="Normal 3" xfId="4"/>
    <cellStyle name="Normal 3 11" xfId="15"/>
    <cellStyle name="Normal 3 2" xfId="11"/>
    <cellStyle name="Normal 3 3" xfId="26"/>
    <cellStyle name="Normal 3 3 2" xfId="29"/>
    <cellStyle name="Normal 3 4" xfId="27"/>
    <cellStyle name="Normal 3 5" xfId="9"/>
    <cellStyle name="Normal 4" xfId="8"/>
    <cellStyle name="Normal 4 2" xfId="23"/>
    <cellStyle name="Normal 4 26" xfId="30"/>
    <cellStyle name="Normal 5" xfId="24"/>
    <cellStyle name="Normal 5 2" xfId="25"/>
    <cellStyle name="Normal 51" xfId="19"/>
    <cellStyle name="Normal 6" xfId="3"/>
    <cellStyle name="Normal 62" xfId="17"/>
    <cellStyle name="Normal 76" xfId="28"/>
    <cellStyle name="Parasts 2" xfId="13"/>
    <cellStyle name="Parasts 3" xfId="14"/>
    <cellStyle name="Parasts 4" xfId="20"/>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5"/>
  <sheetViews>
    <sheetView tabSelected="1" zoomScaleNormal="100" workbookViewId="0">
      <selection activeCell="A510" sqref="A510:C511"/>
    </sheetView>
  </sheetViews>
  <sheetFormatPr defaultColWidth="9" defaultRowHeight="11.25" x14ac:dyDescent="0.2"/>
  <cols>
    <col min="1" max="1" width="6.75" style="5" customWidth="1"/>
    <col min="2" max="2" width="10.625" style="15" customWidth="1"/>
    <col min="3" max="3" width="46.625" style="7" customWidth="1"/>
    <col min="4" max="4" width="8" style="14" customWidth="1"/>
    <col min="5" max="5" width="32" style="7" customWidth="1"/>
    <col min="6" max="6" width="10.875" style="3" customWidth="1"/>
    <col min="7" max="7" width="11.375" style="3" customWidth="1"/>
    <col min="8" max="8" width="10.25" style="3" customWidth="1"/>
    <col min="9" max="9" width="11" style="3" customWidth="1"/>
    <col min="10" max="10" width="9.625" style="3" customWidth="1"/>
    <col min="11" max="11" width="9" style="5"/>
    <col min="12" max="16384" width="9" style="3"/>
  </cols>
  <sheetData>
    <row r="1" spans="1:15" ht="18" customHeight="1" x14ac:dyDescent="0.2">
      <c r="G1" s="104" t="s">
        <v>13</v>
      </c>
      <c r="H1" s="104"/>
      <c r="I1" s="104"/>
      <c r="J1" s="104"/>
      <c r="K1" s="104"/>
    </row>
    <row r="2" spans="1:15" ht="17.25" customHeight="1" x14ac:dyDescent="0.2">
      <c r="G2" s="104"/>
      <c r="H2" s="104"/>
      <c r="I2" s="104"/>
      <c r="J2" s="104"/>
      <c r="K2" s="104"/>
    </row>
    <row r="4" spans="1:15" ht="15" x14ac:dyDescent="0.2">
      <c r="A4" s="105" t="s">
        <v>3</v>
      </c>
      <c r="B4" s="105"/>
      <c r="C4" s="105"/>
      <c r="D4" s="105"/>
      <c r="E4" s="105"/>
      <c r="F4" s="105"/>
      <c r="G4" s="105"/>
      <c r="H4" s="105"/>
      <c r="I4" s="105"/>
      <c r="J4" s="105"/>
      <c r="K4" s="105"/>
    </row>
    <row r="8" spans="1:15" ht="11.25" customHeight="1" x14ac:dyDescent="0.2">
      <c r="F8" s="107" t="s">
        <v>11</v>
      </c>
      <c r="G8" s="107"/>
      <c r="H8" s="107"/>
    </row>
    <row r="9" spans="1:15" ht="67.5" x14ac:dyDescent="0.2">
      <c r="A9" s="1" t="s">
        <v>0</v>
      </c>
      <c r="B9" s="1" t="s">
        <v>7</v>
      </c>
      <c r="C9" s="1" t="s">
        <v>8</v>
      </c>
      <c r="D9" s="106" t="s">
        <v>1</v>
      </c>
      <c r="E9" s="106"/>
      <c r="F9" s="6" t="s">
        <v>2</v>
      </c>
      <c r="G9" s="6" t="s">
        <v>10</v>
      </c>
      <c r="H9" s="6" t="s">
        <v>12</v>
      </c>
      <c r="I9" s="2" t="s">
        <v>4</v>
      </c>
      <c r="J9" s="2" t="s">
        <v>6</v>
      </c>
      <c r="K9" s="6" t="s">
        <v>5</v>
      </c>
      <c r="L9" s="4"/>
    </row>
    <row r="10" spans="1:15" ht="15.75" customHeight="1" x14ac:dyDescent="0.2">
      <c r="A10" s="108" t="s">
        <v>9</v>
      </c>
      <c r="B10" s="109"/>
      <c r="C10" s="109"/>
      <c r="D10" s="109"/>
      <c r="E10" s="110"/>
      <c r="F10" s="11">
        <f>F11+F18+F31+F49+F66+F86+F191+F223+F268+F291+F335+F356+F379+F404+F499</f>
        <v>649455893.5</v>
      </c>
      <c r="G10" s="11">
        <f>G11+G18+G31+G49+G66+G86+G191+G223+G268+G291+G335+G356+G379+G404+G499</f>
        <v>1179186375</v>
      </c>
      <c r="H10" s="11">
        <f>H11+H18+H31+H49+H66+H86+H191+H223+H268+H291+H335+H356+H379+H404+H499</f>
        <v>1318779033</v>
      </c>
      <c r="I10" s="11">
        <f>I11+I18+I31+I49+I66+I86+I191+I223+I268+I291+I335+I356+I379+I404+I499</f>
        <v>302261627</v>
      </c>
      <c r="J10" s="11">
        <f>J11+J18+J31+J49+J66+J86+J191+J223+J268+J291+J335+J356+J379+J404+J499</f>
        <v>934520772</v>
      </c>
      <c r="K10" s="11"/>
      <c r="M10" s="25"/>
      <c r="N10" s="25"/>
      <c r="O10" s="25"/>
    </row>
    <row r="11" spans="1:15" ht="18" customHeight="1" x14ac:dyDescent="0.2">
      <c r="A11" s="100" t="s">
        <v>551</v>
      </c>
      <c r="B11" s="101"/>
      <c r="C11" s="101"/>
      <c r="D11" s="101"/>
      <c r="E11" s="102"/>
      <c r="F11" s="12">
        <f>F12+F15+F16+F17</f>
        <v>1032370</v>
      </c>
      <c r="G11" s="12">
        <f t="shared" ref="G11:J11" si="0">G12+G15+G16+G17</f>
        <v>548945</v>
      </c>
      <c r="H11" s="12">
        <f t="shared" si="0"/>
        <v>517945</v>
      </c>
      <c r="I11" s="12">
        <f t="shared" si="0"/>
        <v>0</v>
      </c>
      <c r="J11" s="12">
        <f t="shared" si="0"/>
        <v>517945</v>
      </c>
      <c r="K11" s="12"/>
      <c r="M11" s="26"/>
      <c r="N11" s="26"/>
      <c r="O11" s="26"/>
    </row>
    <row r="12" spans="1:15" x14ac:dyDescent="0.2">
      <c r="A12" s="8">
        <v>1</v>
      </c>
      <c r="B12" s="42" t="s">
        <v>14</v>
      </c>
      <c r="C12" s="49" t="s">
        <v>283</v>
      </c>
      <c r="D12" s="3"/>
      <c r="E12" s="79" t="s">
        <v>574</v>
      </c>
      <c r="F12" s="17">
        <f>F13+F14</f>
        <v>507600</v>
      </c>
      <c r="G12" s="17">
        <f t="shared" ref="G12:J12" si="1">G13+G14</f>
        <v>56400</v>
      </c>
      <c r="H12" s="17">
        <f t="shared" si="1"/>
        <v>56400</v>
      </c>
      <c r="I12" s="17">
        <f t="shared" si="1"/>
        <v>0</v>
      </c>
      <c r="J12" s="17">
        <f t="shared" si="1"/>
        <v>56400</v>
      </c>
      <c r="K12" s="55"/>
    </row>
    <row r="13" spans="1:15" ht="22.5" x14ac:dyDescent="0.2">
      <c r="A13" s="8"/>
      <c r="B13" s="42"/>
      <c r="C13" s="49"/>
      <c r="D13" s="10" t="s">
        <v>572</v>
      </c>
      <c r="E13" s="78" t="s">
        <v>573</v>
      </c>
      <c r="F13" s="17">
        <v>418600</v>
      </c>
      <c r="G13" s="17">
        <v>56400</v>
      </c>
      <c r="H13" s="17">
        <v>56400</v>
      </c>
      <c r="I13" s="17"/>
      <c r="J13" s="17">
        <v>56400</v>
      </c>
      <c r="K13" s="55"/>
    </row>
    <row r="14" spans="1:15" x14ac:dyDescent="0.2">
      <c r="A14" s="8"/>
      <c r="B14" s="42"/>
      <c r="C14" s="49"/>
      <c r="D14" s="10" t="s">
        <v>576</v>
      </c>
      <c r="E14" s="78" t="s">
        <v>575</v>
      </c>
      <c r="F14" s="17">
        <v>89000</v>
      </c>
      <c r="G14" s="17"/>
      <c r="H14" s="17"/>
      <c r="I14" s="17"/>
      <c r="J14" s="17"/>
      <c r="K14" s="55"/>
    </row>
    <row r="15" spans="1:15" ht="23.25" customHeight="1" x14ac:dyDescent="0.2">
      <c r="A15" s="8">
        <v>2</v>
      </c>
      <c r="B15" s="42" t="s">
        <v>15</v>
      </c>
      <c r="C15" s="49" t="s">
        <v>284</v>
      </c>
      <c r="D15" s="10" t="s">
        <v>577</v>
      </c>
      <c r="E15" s="18" t="s">
        <v>573</v>
      </c>
      <c r="F15" s="17">
        <v>115000</v>
      </c>
      <c r="G15" s="17">
        <v>97000</v>
      </c>
      <c r="H15" s="17">
        <v>66000</v>
      </c>
      <c r="I15" s="17">
        <v>0</v>
      </c>
      <c r="J15" s="17">
        <v>66000</v>
      </c>
      <c r="K15" s="55"/>
    </row>
    <row r="16" spans="1:15" ht="22.5" x14ac:dyDescent="0.2">
      <c r="A16" s="8">
        <v>3</v>
      </c>
      <c r="B16" s="42" t="s">
        <v>16</v>
      </c>
      <c r="C16" s="49" t="s">
        <v>285</v>
      </c>
      <c r="D16" s="10" t="s">
        <v>577</v>
      </c>
      <c r="E16" s="18" t="s">
        <v>573</v>
      </c>
      <c r="F16" s="17">
        <v>293636</v>
      </c>
      <c r="G16" s="17">
        <v>279411</v>
      </c>
      <c r="H16" s="17">
        <v>279411</v>
      </c>
      <c r="I16" s="17">
        <v>0</v>
      </c>
      <c r="J16" s="17">
        <v>279411</v>
      </c>
      <c r="K16" s="55"/>
    </row>
    <row r="17" spans="1:11" ht="22.5" x14ac:dyDescent="0.2">
      <c r="A17" s="8">
        <v>4</v>
      </c>
      <c r="B17" s="42" t="s">
        <v>17</v>
      </c>
      <c r="C17" s="50" t="s">
        <v>286</v>
      </c>
      <c r="D17" s="10" t="s">
        <v>577</v>
      </c>
      <c r="E17" s="18" t="s">
        <v>573</v>
      </c>
      <c r="F17" s="17">
        <v>116134</v>
      </c>
      <c r="G17" s="17">
        <v>116134</v>
      </c>
      <c r="H17" s="17">
        <v>116134</v>
      </c>
      <c r="I17" s="17">
        <v>0</v>
      </c>
      <c r="J17" s="17">
        <v>116134</v>
      </c>
      <c r="K17" s="55"/>
    </row>
    <row r="18" spans="1:11" x14ac:dyDescent="0.2">
      <c r="A18" s="100" t="s">
        <v>550</v>
      </c>
      <c r="B18" s="101"/>
      <c r="C18" s="101"/>
      <c r="D18" s="101"/>
      <c r="E18" s="102"/>
      <c r="F18" s="80">
        <f>SUM(F19:F30)</f>
        <v>794413</v>
      </c>
      <c r="G18" s="80">
        <f t="shared" ref="G18:J18" si="2">SUM(G19:G30)</f>
        <v>278847</v>
      </c>
      <c r="H18" s="80">
        <f t="shared" si="2"/>
        <v>278847</v>
      </c>
      <c r="I18" s="80">
        <f t="shared" si="2"/>
        <v>0</v>
      </c>
      <c r="J18" s="80">
        <f t="shared" si="2"/>
        <v>278847</v>
      </c>
      <c r="K18" s="68"/>
    </row>
    <row r="19" spans="1:11" x14ac:dyDescent="0.2">
      <c r="A19" s="8">
        <v>5</v>
      </c>
      <c r="B19" s="42" t="s">
        <v>18</v>
      </c>
      <c r="C19" s="49" t="s">
        <v>287</v>
      </c>
      <c r="D19" s="10" t="s">
        <v>577</v>
      </c>
      <c r="E19" s="27" t="s">
        <v>578</v>
      </c>
      <c r="F19" s="17">
        <v>130540</v>
      </c>
      <c r="G19" s="17">
        <v>130540</v>
      </c>
      <c r="H19" s="17">
        <v>130540</v>
      </c>
      <c r="I19" s="17">
        <v>0</v>
      </c>
      <c r="J19" s="17">
        <v>130540</v>
      </c>
      <c r="K19" s="56"/>
    </row>
    <row r="20" spans="1:11" ht="12.75" x14ac:dyDescent="0.2">
      <c r="A20" s="93">
        <f>A19+1</f>
        <v>6</v>
      </c>
      <c r="B20" s="42" t="s">
        <v>19</v>
      </c>
      <c r="C20" s="49" t="s">
        <v>876</v>
      </c>
      <c r="D20" s="10" t="s">
        <v>577</v>
      </c>
      <c r="E20" s="27" t="s">
        <v>578</v>
      </c>
      <c r="F20" s="81">
        <v>37095</v>
      </c>
      <c r="G20" s="81">
        <v>37095</v>
      </c>
      <c r="H20" s="81">
        <v>37095</v>
      </c>
      <c r="I20" s="82"/>
      <c r="J20" s="81">
        <v>37095</v>
      </c>
      <c r="K20" s="56"/>
    </row>
    <row r="21" spans="1:11" ht="22.5" customHeight="1" x14ac:dyDescent="0.2">
      <c r="A21" s="93">
        <f t="shared" ref="A21:A30" si="3">A20+1</f>
        <v>7</v>
      </c>
      <c r="B21" s="42" t="s">
        <v>20</v>
      </c>
      <c r="C21" s="49" t="s">
        <v>288</v>
      </c>
      <c r="D21" s="10" t="s">
        <v>577</v>
      </c>
      <c r="E21" s="27" t="s">
        <v>578</v>
      </c>
      <c r="F21" s="17">
        <v>39000</v>
      </c>
      <c r="G21" s="17">
        <v>0</v>
      </c>
      <c r="H21" s="17">
        <v>0</v>
      </c>
      <c r="I21" s="17">
        <v>0</v>
      </c>
      <c r="J21" s="17" t="s">
        <v>539</v>
      </c>
      <c r="K21" s="56" t="s">
        <v>540</v>
      </c>
    </row>
    <row r="22" spans="1:11" x14ac:dyDescent="0.2">
      <c r="A22" s="93">
        <f t="shared" si="3"/>
        <v>8</v>
      </c>
      <c r="B22" s="42" t="s">
        <v>21</v>
      </c>
      <c r="C22" s="49" t="s">
        <v>289</v>
      </c>
      <c r="D22" s="10" t="s">
        <v>577</v>
      </c>
      <c r="E22" s="27" t="s">
        <v>578</v>
      </c>
      <c r="F22" s="17">
        <v>20000</v>
      </c>
      <c r="G22" s="17">
        <v>20000</v>
      </c>
      <c r="H22" s="17">
        <v>20000</v>
      </c>
      <c r="I22" s="17">
        <v>0</v>
      </c>
      <c r="J22" s="17">
        <v>20000</v>
      </c>
      <c r="K22" s="56"/>
    </row>
    <row r="23" spans="1:11" x14ac:dyDescent="0.2">
      <c r="A23" s="93">
        <f t="shared" si="3"/>
        <v>9</v>
      </c>
      <c r="B23" s="42" t="s">
        <v>22</v>
      </c>
      <c r="C23" s="49" t="s">
        <v>290</v>
      </c>
      <c r="D23" s="10" t="s">
        <v>577</v>
      </c>
      <c r="E23" s="27" t="s">
        <v>578</v>
      </c>
      <c r="F23" s="17">
        <v>98000</v>
      </c>
      <c r="G23" s="17">
        <v>15000</v>
      </c>
      <c r="H23" s="17">
        <v>15000</v>
      </c>
      <c r="I23" s="17">
        <v>0</v>
      </c>
      <c r="J23" s="17">
        <v>15000</v>
      </c>
      <c r="K23" s="56"/>
    </row>
    <row r="24" spans="1:11" x14ac:dyDescent="0.2">
      <c r="A24" s="93">
        <f t="shared" si="3"/>
        <v>10</v>
      </c>
      <c r="B24" s="42" t="s">
        <v>23</v>
      </c>
      <c r="C24" s="49" t="s">
        <v>291</v>
      </c>
      <c r="D24" s="10" t="s">
        <v>577</v>
      </c>
      <c r="E24" s="27" t="s">
        <v>578</v>
      </c>
      <c r="F24" s="17">
        <v>32300</v>
      </c>
      <c r="G24" s="17">
        <v>0</v>
      </c>
      <c r="H24" s="17">
        <v>0</v>
      </c>
      <c r="I24" s="17">
        <v>0</v>
      </c>
      <c r="J24" s="17" t="s">
        <v>539</v>
      </c>
      <c r="K24" s="56" t="s">
        <v>540</v>
      </c>
    </row>
    <row r="25" spans="1:11" ht="22.5" x14ac:dyDescent="0.2">
      <c r="A25" s="93">
        <f t="shared" si="3"/>
        <v>11</v>
      </c>
      <c r="B25" s="42" t="s">
        <v>24</v>
      </c>
      <c r="C25" s="49" t="s">
        <v>292</v>
      </c>
      <c r="D25" s="10" t="s">
        <v>577</v>
      </c>
      <c r="E25" s="27" t="s">
        <v>578</v>
      </c>
      <c r="F25" s="17">
        <v>15000</v>
      </c>
      <c r="G25" s="17">
        <v>0</v>
      </c>
      <c r="H25" s="17">
        <v>0</v>
      </c>
      <c r="I25" s="17">
        <v>0</v>
      </c>
      <c r="J25" s="17" t="s">
        <v>539</v>
      </c>
      <c r="K25" s="56" t="s">
        <v>540</v>
      </c>
    </row>
    <row r="26" spans="1:11" x14ac:dyDescent="0.2">
      <c r="A26" s="93">
        <f t="shared" si="3"/>
        <v>12</v>
      </c>
      <c r="B26" s="42" t="s">
        <v>25</v>
      </c>
      <c r="C26" s="49" t="s">
        <v>293</v>
      </c>
      <c r="D26" s="10" t="s">
        <v>577</v>
      </c>
      <c r="E26" s="27" t="s">
        <v>578</v>
      </c>
      <c r="F26" s="17">
        <v>18000</v>
      </c>
      <c r="G26" s="17">
        <v>18000</v>
      </c>
      <c r="H26" s="17">
        <v>18000</v>
      </c>
      <c r="I26" s="17">
        <v>0</v>
      </c>
      <c r="J26" s="17">
        <v>18000</v>
      </c>
      <c r="K26" s="56"/>
    </row>
    <row r="27" spans="1:11" x14ac:dyDescent="0.2">
      <c r="A27" s="93">
        <f t="shared" si="3"/>
        <v>13</v>
      </c>
      <c r="B27" s="42" t="s">
        <v>26</v>
      </c>
      <c r="C27" s="49" t="s">
        <v>579</v>
      </c>
      <c r="D27" s="10" t="s">
        <v>577</v>
      </c>
      <c r="E27" s="27" t="s">
        <v>578</v>
      </c>
      <c r="F27" s="17">
        <v>15000</v>
      </c>
      <c r="G27" s="17">
        <v>0</v>
      </c>
      <c r="H27" s="17">
        <v>0</v>
      </c>
      <c r="I27" s="17">
        <v>0</v>
      </c>
      <c r="J27" s="17" t="s">
        <v>539</v>
      </c>
      <c r="K27" s="56" t="s">
        <v>540</v>
      </c>
    </row>
    <row r="28" spans="1:11" x14ac:dyDescent="0.2">
      <c r="A28" s="93">
        <f t="shared" si="3"/>
        <v>14</v>
      </c>
      <c r="B28" s="42" t="s">
        <v>27</v>
      </c>
      <c r="C28" s="49" t="s">
        <v>294</v>
      </c>
      <c r="D28" s="10" t="s">
        <v>577</v>
      </c>
      <c r="E28" s="27" t="s">
        <v>578</v>
      </c>
      <c r="F28" s="17">
        <v>3700</v>
      </c>
      <c r="G28" s="17">
        <v>3700</v>
      </c>
      <c r="H28" s="17">
        <v>3700</v>
      </c>
      <c r="I28" s="17">
        <v>0</v>
      </c>
      <c r="J28" s="17">
        <v>3700</v>
      </c>
      <c r="K28" s="56"/>
    </row>
    <row r="29" spans="1:11" ht="22.5" x14ac:dyDescent="0.2">
      <c r="A29" s="93">
        <f t="shared" si="3"/>
        <v>15</v>
      </c>
      <c r="B29" s="42" t="s">
        <v>28</v>
      </c>
      <c r="C29" s="49" t="s">
        <v>295</v>
      </c>
      <c r="D29" s="10" t="s">
        <v>577</v>
      </c>
      <c r="E29" s="27" t="s">
        <v>578</v>
      </c>
      <c r="F29" s="17">
        <v>368778</v>
      </c>
      <c r="G29" s="17">
        <v>54512</v>
      </c>
      <c r="H29" s="17">
        <v>54512</v>
      </c>
      <c r="I29" s="17">
        <v>0</v>
      </c>
      <c r="J29" s="17">
        <v>54512</v>
      </c>
      <c r="K29" s="56"/>
    </row>
    <row r="30" spans="1:11" x14ac:dyDescent="0.2">
      <c r="A30" s="93">
        <f t="shared" si="3"/>
        <v>16</v>
      </c>
      <c r="B30" s="42" t="s">
        <v>29</v>
      </c>
      <c r="C30" s="49" t="s">
        <v>296</v>
      </c>
      <c r="D30" s="10" t="s">
        <v>577</v>
      </c>
      <c r="E30" s="27" t="s">
        <v>578</v>
      </c>
      <c r="F30" s="17">
        <v>17000</v>
      </c>
      <c r="G30" s="17">
        <v>0</v>
      </c>
      <c r="H30" s="17">
        <v>0</v>
      </c>
      <c r="I30" s="17">
        <v>0</v>
      </c>
      <c r="J30" s="17" t="s">
        <v>539</v>
      </c>
      <c r="K30" s="56" t="s">
        <v>540</v>
      </c>
    </row>
    <row r="31" spans="1:11" x14ac:dyDescent="0.2">
      <c r="A31" s="100" t="s">
        <v>549</v>
      </c>
      <c r="B31" s="101"/>
      <c r="C31" s="101"/>
      <c r="D31" s="101"/>
      <c r="E31" s="102"/>
      <c r="F31" s="80">
        <f>F32+F33+F34+F35+F36+F39+F40+F41+F42+F45+F46+F47+F48</f>
        <v>14177502</v>
      </c>
      <c r="G31" s="80">
        <f t="shared" ref="G31:I31" si="4">G32+G33+G34+G35+G36+G39+G40+G41+G42+G45+G46+G47+G48</f>
        <v>11165037</v>
      </c>
      <c r="H31" s="80">
        <f t="shared" si="4"/>
        <v>9064889</v>
      </c>
      <c r="I31" s="80">
        <f t="shared" si="4"/>
        <v>6822691</v>
      </c>
      <c r="J31" s="80">
        <f>J32+J33+J39+J41+J42+J45+J46+J47</f>
        <v>6931728</v>
      </c>
      <c r="K31" s="69"/>
    </row>
    <row r="32" spans="1:11" x14ac:dyDescent="0.2">
      <c r="A32" s="8">
        <v>17</v>
      </c>
      <c r="B32" s="42" t="s">
        <v>30</v>
      </c>
      <c r="C32" s="49" t="s">
        <v>297</v>
      </c>
      <c r="D32" s="30" t="s">
        <v>582</v>
      </c>
      <c r="E32" s="9" t="s">
        <v>580</v>
      </c>
      <c r="F32" s="17">
        <v>1996959</v>
      </c>
      <c r="G32" s="17">
        <v>1012740</v>
      </c>
      <c r="H32" s="17">
        <v>1012740</v>
      </c>
      <c r="I32" s="17">
        <v>0</v>
      </c>
      <c r="J32" s="17">
        <v>1012740</v>
      </c>
      <c r="K32" s="56"/>
    </row>
    <row r="33" spans="1:11" x14ac:dyDescent="0.2">
      <c r="A33" s="8">
        <f>A32+1</f>
        <v>18</v>
      </c>
      <c r="B33" s="42" t="s">
        <v>31</v>
      </c>
      <c r="C33" s="49" t="s">
        <v>298</v>
      </c>
      <c r="D33" s="30" t="s">
        <v>582</v>
      </c>
      <c r="E33" s="9" t="s">
        <v>580</v>
      </c>
      <c r="F33" s="17">
        <v>398885</v>
      </c>
      <c r="G33" s="17">
        <v>659189</v>
      </c>
      <c r="H33" s="17">
        <v>1121315</v>
      </c>
      <c r="I33" s="17">
        <v>0</v>
      </c>
      <c r="J33" s="17">
        <v>1121315</v>
      </c>
      <c r="K33" s="56"/>
    </row>
    <row r="34" spans="1:11" ht="22.5" x14ac:dyDescent="0.2">
      <c r="A34" s="8">
        <f t="shared" ref="A34:A36" si="5">A33+1</f>
        <v>19</v>
      </c>
      <c r="B34" s="42" t="s">
        <v>32</v>
      </c>
      <c r="C34" s="49" t="s">
        <v>299</v>
      </c>
      <c r="D34" s="30" t="s">
        <v>582</v>
      </c>
      <c r="E34" s="9" t="s">
        <v>580</v>
      </c>
      <c r="F34" s="17">
        <v>154666</v>
      </c>
      <c r="G34" s="17">
        <v>154666</v>
      </c>
      <c r="H34" s="17">
        <v>0</v>
      </c>
      <c r="I34" s="17">
        <v>0</v>
      </c>
      <c r="J34" s="17" t="s">
        <v>539</v>
      </c>
      <c r="K34" s="56" t="s">
        <v>541</v>
      </c>
    </row>
    <row r="35" spans="1:11" x14ac:dyDescent="0.2">
      <c r="A35" s="8">
        <f t="shared" si="5"/>
        <v>20</v>
      </c>
      <c r="B35" s="42" t="s">
        <v>33</v>
      </c>
      <c r="C35" s="49" t="s">
        <v>300</v>
      </c>
      <c r="D35" s="10" t="s">
        <v>583</v>
      </c>
      <c r="E35" s="9" t="s">
        <v>581</v>
      </c>
      <c r="F35" s="17">
        <v>101449</v>
      </c>
      <c r="G35" s="17">
        <v>0</v>
      </c>
      <c r="H35" s="17">
        <v>0</v>
      </c>
      <c r="I35" s="17">
        <v>0</v>
      </c>
      <c r="J35" s="17" t="s">
        <v>539</v>
      </c>
      <c r="K35" s="56" t="s">
        <v>540</v>
      </c>
    </row>
    <row r="36" spans="1:11" ht="22.5" x14ac:dyDescent="0.2">
      <c r="A36" s="8">
        <f t="shared" si="5"/>
        <v>21</v>
      </c>
      <c r="B36" s="42" t="s">
        <v>34</v>
      </c>
      <c r="C36" s="49" t="s">
        <v>301</v>
      </c>
      <c r="D36" s="10"/>
      <c r="E36" s="13" t="s">
        <v>574</v>
      </c>
      <c r="F36" s="17">
        <f>F37+F38</f>
        <v>222499</v>
      </c>
      <c r="G36" s="17">
        <f t="shared" ref="G36:I36" si="6">G37+G38</f>
        <v>201355</v>
      </c>
      <c r="H36" s="17">
        <f t="shared" si="6"/>
        <v>506422</v>
      </c>
      <c r="I36" s="17">
        <f t="shared" si="6"/>
        <v>6822691</v>
      </c>
      <c r="J36" s="17" t="s">
        <v>539</v>
      </c>
      <c r="K36" s="56" t="s">
        <v>542</v>
      </c>
    </row>
    <row r="37" spans="1:11" x14ac:dyDescent="0.2">
      <c r="A37" s="8"/>
      <c r="B37" s="42"/>
      <c r="C37" s="49"/>
      <c r="D37" s="30" t="s">
        <v>582</v>
      </c>
      <c r="E37" s="9" t="s">
        <v>580</v>
      </c>
      <c r="F37" s="17">
        <v>28532</v>
      </c>
      <c r="G37" s="17">
        <v>25651</v>
      </c>
      <c r="H37" s="17">
        <v>97299</v>
      </c>
      <c r="I37" s="17">
        <v>726468</v>
      </c>
      <c r="J37" s="17">
        <v>0</v>
      </c>
      <c r="K37" s="56"/>
    </row>
    <row r="38" spans="1:11" x14ac:dyDescent="0.2">
      <c r="A38" s="8"/>
      <c r="B38" s="42"/>
      <c r="C38" s="49"/>
      <c r="D38" s="10" t="s">
        <v>583</v>
      </c>
      <c r="E38" s="9" t="s">
        <v>581</v>
      </c>
      <c r="F38" s="17">
        <v>193967</v>
      </c>
      <c r="G38" s="17">
        <v>175704</v>
      </c>
      <c r="H38" s="17">
        <v>409123</v>
      </c>
      <c r="I38" s="17">
        <v>6096223</v>
      </c>
      <c r="J38" s="17">
        <v>0</v>
      </c>
      <c r="K38" s="56"/>
    </row>
    <row r="39" spans="1:11" x14ac:dyDescent="0.2">
      <c r="A39" s="8">
        <f>A36+1</f>
        <v>22</v>
      </c>
      <c r="B39" s="42" t="s">
        <v>35</v>
      </c>
      <c r="C39" s="49" t="s">
        <v>302</v>
      </c>
      <c r="D39" s="10" t="s">
        <v>584</v>
      </c>
      <c r="E39" s="9" t="s">
        <v>302</v>
      </c>
      <c r="F39" s="17">
        <v>69512</v>
      </c>
      <c r="G39" s="17">
        <v>69512</v>
      </c>
      <c r="H39" s="17">
        <v>69512</v>
      </c>
      <c r="I39" s="17">
        <v>0</v>
      </c>
      <c r="J39" s="17">
        <v>69512</v>
      </c>
      <c r="K39" s="56"/>
    </row>
    <row r="40" spans="1:11" ht="22.5" x14ac:dyDescent="0.2">
      <c r="A40" s="8">
        <v>23</v>
      </c>
      <c r="B40" s="42" t="s">
        <v>36</v>
      </c>
      <c r="C40" s="49" t="s">
        <v>303</v>
      </c>
      <c r="D40" s="10" t="s">
        <v>583</v>
      </c>
      <c r="E40" s="9" t="s">
        <v>581</v>
      </c>
      <c r="F40" s="17">
        <v>300000</v>
      </c>
      <c r="G40" s="17">
        <v>0</v>
      </c>
      <c r="H40" s="17">
        <v>0</v>
      </c>
      <c r="I40" s="17">
        <v>0</v>
      </c>
      <c r="J40" s="17" t="s">
        <v>539</v>
      </c>
      <c r="K40" s="56" t="s">
        <v>540</v>
      </c>
    </row>
    <row r="41" spans="1:11" ht="22.5" x14ac:dyDescent="0.2">
      <c r="A41" s="8">
        <v>24</v>
      </c>
      <c r="B41" s="42" t="s">
        <v>37</v>
      </c>
      <c r="C41" s="49" t="s">
        <v>304</v>
      </c>
      <c r="D41" s="10" t="s">
        <v>586</v>
      </c>
      <c r="E41" s="9" t="s">
        <v>585</v>
      </c>
      <c r="F41" s="17">
        <v>1000000</v>
      </c>
      <c r="G41" s="17">
        <v>1500000</v>
      </c>
      <c r="H41" s="17">
        <v>2000000</v>
      </c>
      <c r="I41" s="17">
        <v>0</v>
      </c>
      <c r="J41" s="17">
        <v>2000000</v>
      </c>
      <c r="K41" s="56"/>
    </row>
    <row r="42" spans="1:11" ht="33.75" x14ac:dyDescent="0.2">
      <c r="A42" s="8">
        <v>25</v>
      </c>
      <c r="B42" s="42" t="s">
        <v>38</v>
      </c>
      <c r="C42" s="49" t="s">
        <v>305</v>
      </c>
      <c r="D42" s="10"/>
      <c r="E42" s="10" t="s">
        <v>574</v>
      </c>
      <c r="F42" s="17">
        <f>F43+F44</f>
        <v>3244458</v>
      </c>
      <c r="G42" s="17">
        <f t="shared" ref="G42:J42" si="7">G43+G44</f>
        <v>2467692</v>
      </c>
      <c r="H42" s="17">
        <f t="shared" si="7"/>
        <v>1785092</v>
      </c>
      <c r="I42" s="17">
        <f t="shared" si="7"/>
        <v>0</v>
      </c>
      <c r="J42" s="17">
        <f t="shared" si="7"/>
        <v>1008576</v>
      </c>
      <c r="K42" s="56"/>
    </row>
    <row r="43" spans="1:11" x14ac:dyDescent="0.2">
      <c r="A43" s="8"/>
      <c r="B43" s="42"/>
      <c r="C43" s="49"/>
      <c r="D43" s="30" t="s">
        <v>582</v>
      </c>
      <c r="E43" s="9" t="s">
        <v>580</v>
      </c>
      <c r="F43" s="17">
        <v>283780</v>
      </c>
      <c r="G43" s="17">
        <v>1277980</v>
      </c>
      <c r="H43" s="17">
        <v>527980</v>
      </c>
      <c r="I43" s="17"/>
      <c r="J43" s="17">
        <v>151780</v>
      </c>
      <c r="K43" s="56"/>
    </row>
    <row r="44" spans="1:11" x14ac:dyDescent="0.2">
      <c r="A44" s="8"/>
      <c r="B44" s="42"/>
      <c r="C44" s="49"/>
      <c r="D44" s="10" t="s">
        <v>583</v>
      </c>
      <c r="E44" s="9" t="s">
        <v>581</v>
      </c>
      <c r="F44" s="17">
        <v>2960678</v>
      </c>
      <c r="G44" s="17">
        <v>1189712</v>
      </c>
      <c r="H44" s="17">
        <v>1257112</v>
      </c>
      <c r="I44" s="17"/>
      <c r="J44" s="17">
        <v>856796</v>
      </c>
      <c r="K44" s="56"/>
    </row>
    <row r="45" spans="1:11" ht="33.75" x14ac:dyDescent="0.2">
      <c r="A45" s="8">
        <v>26</v>
      </c>
      <c r="B45" s="42" t="s">
        <v>39</v>
      </c>
      <c r="C45" s="49" t="s">
        <v>306</v>
      </c>
      <c r="D45" s="30" t="s">
        <v>582</v>
      </c>
      <c r="E45" s="9" t="s">
        <v>580</v>
      </c>
      <c r="F45" s="17">
        <v>741520</v>
      </c>
      <c r="G45" s="17">
        <v>700307</v>
      </c>
      <c r="H45" s="17">
        <v>700307</v>
      </c>
      <c r="I45" s="17">
        <v>0</v>
      </c>
      <c r="J45" s="17">
        <v>700307</v>
      </c>
      <c r="K45" s="56"/>
    </row>
    <row r="46" spans="1:11" ht="22.5" x14ac:dyDescent="0.2">
      <c r="A46" s="8">
        <v>27</v>
      </c>
      <c r="B46" s="42" t="s">
        <v>40</v>
      </c>
      <c r="C46" s="49" t="s">
        <v>307</v>
      </c>
      <c r="D46" s="30" t="s">
        <v>582</v>
      </c>
      <c r="E46" s="9" t="s">
        <v>580</v>
      </c>
      <c r="F46" s="17">
        <v>5673890</v>
      </c>
      <c r="G46" s="17">
        <v>2204278</v>
      </c>
      <c r="H46" s="17">
        <v>1844501</v>
      </c>
      <c r="I46" s="17">
        <v>0</v>
      </c>
      <c r="J46" s="17">
        <v>994278</v>
      </c>
      <c r="K46" s="56"/>
    </row>
    <row r="47" spans="1:11" x14ac:dyDescent="0.2">
      <c r="A47" s="8">
        <v>28</v>
      </c>
      <c r="B47" s="42" t="s">
        <v>41</v>
      </c>
      <c r="C47" s="50" t="s">
        <v>308</v>
      </c>
      <c r="D47" s="30" t="s">
        <v>582</v>
      </c>
      <c r="E47" s="9" t="s">
        <v>580</v>
      </c>
      <c r="F47" s="17">
        <v>25000</v>
      </c>
      <c r="G47" s="17">
        <v>25000</v>
      </c>
      <c r="H47" s="17">
        <v>25000</v>
      </c>
      <c r="I47" s="17">
        <v>0</v>
      </c>
      <c r="J47" s="17">
        <v>25000</v>
      </c>
      <c r="K47" s="56"/>
    </row>
    <row r="48" spans="1:11" x14ac:dyDescent="0.2">
      <c r="A48" s="8">
        <v>29</v>
      </c>
      <c r="B48" s="42" t="s">
        <v>869</v>
      </c>
      <c r="C48" s="94" t="s">
        <v>870</v>
      </c>
      <c r="D48" s="30" t="s">
        <v>583</v>
      </c>
      <c r="E48" s="95" t="s">
        <v>581</v>
      </c>
      <c r="F48" s="17">
        <v>248664</v>
      </c>
      <c r="G48" s="17">
        <v>2170298</v>
      </c>
      <c r="H48" s="17"/>
      <c r="I48" s="17"/>
      <c r="J48" s="17" t="s">
        <v>539</v>
      </c>
      <c r="K48" s="56" t="s">
        <v>541</v>
      </c>
    </row>
    <row r="49" spans="1:11" x14ac:dyDescent="0.2">
      <c r="A49" s="100" t="s">
        <v>548</v>
      </c>
      <c r="B49" s="101"/>
      <c r="C49" s="101"/>
      <c r="D49" s="101"/>
      <c r="E49" s="102"/>
      <c r="F49" s="80">
        <f>SUM(F50:F65)</f>
        <v>34622718.5</v>
      </c>
      <c r="G49" s="80">
        <f t="shared" ref="G49:I49" si="8">SUM(G50:G65)</f>
        <v>191738806</v>
      </c>
      <c r="H49" s="80">
        <f t="shared" si="8"/>
        <v>188479300</v>
      </c>
      <c r="I49" s="80">
        <f t="shared" si="8"/>
        <v>0</v>
      </c>
      <c r="J49" s="80">
        <f>SUM(J50:J65)</f>
        <v>183433840</v>
      </c>
      <c r="K49" s="69"/>
    </row>
    <row r="50" spans="1:11" ht="45" x14ac:dyDescent="0.2">
      <c r="A50" s="8">
        <v>30</v>
      </c>
      <c r="B50" s="42" t="s">
        <v>42</v>
      </c>
      <c r="C50" s="49" t="s">
        <v>309</v>
      </c>
      <c r="D50" s="13" t="s">
        <v>588</v>
      </c>
      <c r="E50" s="49" t="s">
        <v>587</v>
      </c>
      <c r="F50" s="17">
        <v>0</v>
      </c>
      <c r="G50" s="17">
        <v>155000000</v>
      </c>
      <c r="H50" s="17">
        <v>155000000</v>
      </c>
      <c r="I50" s="17">
        <v>0</v>
      </c>
      <c r="J50" s="17">
        <v>150000000</v>
      </c>
      <c r="K50" s="56"/>
    </row>
    <row r="51" spans="1:11" ht="45" x14ac:dyDescent="0.2">
      <c r="A51" s="8">
        <f>A50+1</f>
        <v>31</v>
      </c>
      <c r="B51" s="42" t="s">
        <v>43</v>
      </c>
      <c r="C51" s="49" t="s">
        <v>310</v>
      </c>
      <c r="D51" s="13" t="s">
        <v>588</v>
      </c>
      <c r="E51" s="49" t="s">
        <v>587</v>
      </c>
      <c r="F51" s="17">
        <v>1270000</v>
      </c>
      <c r="G51" s="17">
        <v>1131000</v>
      </c>
      <c r="H51" s="17">
        <v>1131000</v>
      </c>
      <c r="I51" s="17">
        <v>0</v>
      </c>
      <c r="J51" s="17">
        <v>1131000</v>
      </c>
      <c r="K51" s="56"/>
    </row>
    <row r="52" spans="1:11" ht="22.5" x14ac:dyDescent="0.2">
      <c r="A52" s="8">
        <f t="shared" ref="A52:A65" si="9">A51+1</f>
        <v>32</v>
      </c>
      <c r="B52" s="42" t="s">
        <v>44</v>
      </c>
      <c r="C52" s="49" t="s">
        <v>311</v>
      </c>
      <c r="D52" s="30" t="s">
        <v>592</v>
      </c>
      <c r="E52" s="9" t="s">
        <v>589</v>
      </c>
      <c r="F52" s="17">
        <v>19000000</v>
      </c>
      <c r="G52" s="17">
        <v>19000000</v>
      </c>
      <c r="H52" s="17">
        <v>19000000</v>
      </c>
      <c r="I52" s="17">
        <v>0</v>
      </c>
      <c r="J52" s="17">
        <v>19000000</v>
      </c>
      <c r="K52" s="56"/>
    </row>
    <row r="53" spans="1:11" x14ac:dyDescent="0.2">
      <c r="A53" s="8">
        <f t="shared" si="9"/>
        <v>33</v>
      </c>
      <c r="B53" s="42" t="s">
        <v>45</v>
      </c>
      <c r="C53" s="49" t="s">
        <v>312</v>
      </c>
      <c r="D53" s="29" t="s">
        <v>591</v>
      </c>
      <c r="E53" s="28" t="s">
        <v>590</v>
      </c>
      <c r="F53" s="17">
        <v>7000000</v>
      </c>
      <c r="G53" s="17">
        <v>7500000</v>
      </c>
      <c r="H53" s="17">
        <v>8000000</v>
      </c>
      <c r="I53" s="17">
        <v>0</v>
      </c>
      <c r="J53" s="17">
        <v>8000000</v>
      </c>
      <c r="K53" s="56"/>
    </row>
    <row r="54" spans="1:11" ht="45" x14ac:dyDescent="0.2">
      <c r="A54" s="8">
        <f t="shared" si="9"/>
        <v>34</v>
      </c>
      <c r="B54" s="42" t="s">
        <v>46</v>
      </c>
      <c r="C54" s="49" t="s">
        <v>313</v>
      </c>
      <c r="D54" s="13" t="s">
        <v>588</v>
      </c>
      <c r="E54" s="49" t="s">
        <v>587</v>
      </c>
      <c r="F54" s="17">
        <v>612000</v>
      </c>
      <c r="G54" s="17">
        <v>612000</v>
      </c>
      <c r="H54" s="17">
        <v>512000</v>
      </c>
      <c r="I54" s="17">
        <v>0</v>
      </c>
      <c r="J54" s="17">
        <v>512000</v>
      </c>
      <c r="K54" s="56"/>
    </row>
    <row r="55" spans="1:11" x14ac:dyDescent="0.2">
      <c r="A55" s="8">
        <f t="shared" si="9"/>
        <v>35</v>
      </c>
      <c r="B55" s="42" t="s">
        <v>47</v>
      </c>
      <c r="C55" s="49" t="s">
        <v>314</v>
      </c>
      <c r="D55" s="30" t="s">
        <v>594</v>
      </c>
      <c r="E55" s="9" t="s">
        <v>593</v>
      </c>
      <c r="F55" s="17">
        <v>367752</v>
      </c>
      <c r="G55" s="17">
        <v>367752</v>
      </c>
      <c r="H55" s="17">
        <v>367752</v>
      </c>
      <c r="I55" s="17">
        <v>0</v>
      </c>
      <c r="J55" s="17">
        <v>367752</v>
      </c>
      <c r="K55" s="56"/>
    </row>
    <row r="56" spans="1:11" x14ac:dyDescent="0.2">
      <c r="A56" s="8">
        <f t="shared" si="9"/>
        <v>36</v>
      </c>
      <c r="B56" s="42" t="s">
        <v>48</v>
      </c>
      <c r="C56" s="49" t="s">
        <v>315</v>
      </c>
      <c r="D56" s="10" t="s">
        <v>596</v>
      </c>
      <c r="E56" s="9" t="s">
        <v>595</v>
      </c>
      <c r="F56" s="17">
        <v>516454</v>
      </c>
      <c r="G56" s="17">
        <v>81454</v>
      </c>
      <c r="H56" s="17">
        <v>44254</v>
      </c>
      <c r="I56" s="17">
        <v>0</v>
      </c>
      <c r="J56" s="17">
        <v>29954</v>
      </c>
      <c r="K56" s="56"/>
    </row>
    <row r="57" spans="1:11" ht="22.5" x14ac:dyDescent="0.2">
      <c r="A57" s="8">
        <f t="shared" si="9"/>
        <v>37</v>
      </c>
      <c r="B57" s="42" t="s">
        <v>49</v>
      </c>
      <c r="C57" s="49" t="s">
        <v>316</v>
      </c>
      <c r="D57" s="10" t="s">
        <v>583</v>
      </c>
      <c r="E57" s="9" t="s">
        <v>581</v>
      </c>
      <c r="F57" s="17">
        <v>140000</v>
      </c>
      <c r="G57" s="17">
        <v>140000</v>
      </c>
      <c r="H57" s="17">
        <v>140000</v>
      </c>
      <c r="I57" s="17">
        <v>0</v>
      </c>
      <c r="J57" s="17">
        <v>140000</v>
      </c>
      <c r="K57" s="56"/>
    </row>
    <row r="58" spans="1:11" ht="22.5" x14ac:dyDescent="0.2">
      <c r="A58" s="8">
        <f t="shared" si="9"/>
        <v>38</v>
      </c>
      <c r="B58" s="42" t="s">
        <v>50</v>
      </c>
      <c r="C58" s="49" t="s">
        <v>317</v>
      </c>
      <c r="D58" s="30" t="s">
        <v>598</v>
      </c>
      <c r="E58" s="9" t="s">
        <v>597</v>
      </c>
      <c r="F58" s="17">
        <v>436217</v>
      </c>
      <c r="G58" s="17">
        <v>592865</v>
      </c>
      <c r="H58" s="17">
        <v>705559</v>
      </c>
      <c r="I58" s="17">
        <v>0</v>
      </c>
      <c r="J58" s="17">
        <v>698959</v>
      </c>
      <c r="K58" s="56"/>
    </row>
    <row r="59" spans="1:11" x14ac:dyDescent="0.2">
      <c r="A59" s="8">
        <f t="shared" si="9"/>
        <v>39</v>
      </c>
      <c r="B59" s="42" t="s">
        <v>51</v>
      </c>
      <c r="C59" s="49" t="s">
        <v>318</v>
      </c>
      <c r="D59" s="13" t="s">
        <v>583</v>
      </c>
      <c r="E59" s="9" t="s">
        <v>581</v>
      </c>
      <c r="F59" s="17">
        <v>267410</v>
      </c>
      <c r="G59" s="17">
        <v>195000</v>
      </c>
      <c r="H59" s="17">
        <v>0</v>
      </c>
      <c r="I59" s="17">
        <v>0</v>
      </c>
      <c r="J59" s="17" t="s">
        <v>539</v>
      </c>
      <c r="K59" s="56" t="s">
        <v>541</v>
      </c>
    </row>
    <row r="60" spans="1:11" ht="22.5" x14ac:dyDescent="0.2">
      <c r="A60" s="8">
        <f t="shared" si="9"/>
        <v>40</v>
      </c>
      <c r="B60" s="42" t="s">
        <v>52</v>
      </c>
      <c r="C60" s="49" t="s">
        <v>319</v>
      </c>
      <c r="D60" s="13" t="s">
        <v>583</v>
      </c>
      <c r="E60" s="9" t="s">
        <v>581</v>
      </c>
      <c r="F60" s="17">
        <v>225000</v>
      </c>
      <c r="G60" s="17">
        <v>225000</v>
      </c>
      <c r="H60" s="17">
        <v>225000</v>
      </c>
      <c r="I60" s="17">
        <v>0</v>
      </c>
      <c r="J60" s="17">
        <v>225000</v>
      </c>
      <c r="K60" s="56"/>
    </row>
    <row r="61" spans="1:11" x14ac:dyDescent="0.2">
      <c r="A61" s="8">
        <f t="shared" si="9"/>
        <v>41</v>
      </c>
      <c r="B61" s="42" t="s">
        <v>53</v>
      </c>
      <c r="C61" s="49" t="s">
        <v>320</v>
      </c>
      <c r="D61" s="13" t="s">
        <v>583</v>
      </c>
      <c r="E61" s="9" t="s">
        <v>581</v>
      </c>
      <c r="F61" s="17">
        <v>262938</v>
      </c>
      <c r="G61" s="17">
        <v>262938</v>
      </c>
      <c r="H61" s="17">
        <v>262938</v>
      </c>
      <c r="I61" s="17">
        <v>0</v>
      </c>
      <c r="J61" s="17">
        <v>262938</v>
      </c>
      <c r="K61" s="56"/>
    </row>
    <row r="62" spans="1:11" ht="45" x14ac:dyDescent="0.2">
      <c r="A62" s="8">
        <f t="shared" si="9"/>
        <v>42</v>
      </c>
      <c r="B62" s="42" t="s">
        <v>54</v>
      </c>
      <c r="C62" s="49" t="s">
        <v>321</v>
      </c>
      <c r="D62" s="13" t="s">
        <v>588</v>
      </c>
      <c r="E62" s="49" t="s">
        <v>587</v>
      </c>
      <c r="F62" s="17">
        <v>805560</v>
      </c>
      <c r="G62" s="17">
        <v>745560</v>
      </c>
      <c r="H62" s="17">
        <v>705560</v>
      </c>
      <c r="I62" s="17">
        <v>0</v>
      </c>
      <c r="J62" s="17">
        <v>681000</v>
      </c>
      <c r="K62" s="56"/>
    </row>
    <row r="63" spans="1:11" x14ac:dyDescent="0.2">
      <c r="A63" s="8">
        <f t="shared" si="9"/>
        <v>43</v>
      </c>
      <c r="B63" s="42" t="s">
        <v>55</v>
      </c>
      <c r="C63" s="49" t="s">
        <v>322</v>
      </c>
      <c r="D63" s="30" t="s">
        <v>600</v>
      </c>
      <c r="E63" s="9" t="s">
        <v>599</v>
      </c>
      <c r="F63" s="17">
        <v>385237</v>
      </c>
      <c r="G63" s="17">
        <v>385237</v>
      </c>
      <c r="H63" s="17">
        <v>385237</v>
      </c>
      <c r="I63" s="17">
        <v>0</v>
      </c>
      <c r="J63" s="17">
        <v>385237</v>
      </c>
      <c r="K63" s="56"/>
    </row>
    <row r="64" spans="1:11" x14ac:dyDescent="0.2">
      <c r="A64" s="8">
        <f t="shared" si="9"/>
        <v>44</v>
      </c>
      <c r="B64" s="42" t="s">
        <v>56</v>
      </c>
      <c r="C64" s="49" t="s">
        <v>323</v>
      </c>
      <c r="D64" s="30" t="s">
        <v>602</v>
      </c>
      <c r="E64" s="9" t="s">
        <v>601</v>
      </c>
      <c r="F64" s="17"/>
      <c r="G64" s="17">
        <v>2000000</v>
      </c>
      <c r="H64" s="17">
        <v>2000000</v>
      </c>
      <c r="I64" s="17">
        <v>0</v>
      </c>
      <c r="J64" s="17">
        <v>2000000</v>
      </c>
      <c r="K64" s="56"/>
    </row>
    <row r="65" spans="1:11" ht="22.5" x14ac:dyDescent="0.2">
      <c r="A65" s="8">
        <f t="shared" si="9"/>
        <v>45</v>
      </c>
      <c r="B65" s="42" t="s">
        <v>57</v>
      </c>
      <c r="C65" s="50" t="s">
        <v>324</v>
      </c>
      <c r="D65" s="10" t="s">
        <v>591</v>
      </c>
      <c r="E65" s="9" t="s">
        <v>590</v>
      </c>
      <c r="F65" s="17">
        <v>3334150.5</v>
      </c>
      <c r="G65" s="17">
        <v>3500000</v>
      </c>
      <c r="H65" s="17">
        <v>0</v>
      </c>
      <c r="I65" s="17">
        <v>0</v>
      </c>
      <c r="J65" s="17" t="s">
        <v>539</v>
      </c>
      <c r="K65" s="56" t="s">
        <v>541</v>
      </c>
    </row>
    <row r="66" spans="1:11" x14ac:dyDescent="0.2">
      <c r="A66" s="100" t="s">
        <v>552</v>
      </c>
      <c r="B66" s="101"/>
      <c r="C66" s="101"/>
      <c r="D66" s="101"/>
      <c r="E66" s="102"/>
      <c r="F66" s="80">
        <f>SUM(F67,F68:F85)</f>
        <v>30121902</v>
      </c>
      <c r="G66" s="80">
        <f>SUM(G67,G68:G85)</f>
        <v>28011443</v>
      </c>
      <c r="H66" s="80">
        <f>SUM(H67,H68:H85)</f>
        <v>30995314</v>
      </c>
      <c r="I66" s="80">
        <f>SUM(I67,I68:I85)</f>
        <v>8254610</v>
      </c>
      <c r="J66" s="80">
        <f>SUM(J67,J68:J85)</f>
        <v>20332548</v>
      </c>
      <c r="K66" s="69"/>
    </row>
    <row r="67" spans="1:11" ht="48.75" customHeight="1" x14ac:dyDescent="0.2">
      <c r="A67" s="8">
        <v>46</v>
      </c>
      <c r="B67" s="42" t="s">
        <v>58</v>
      </c>
      <c r="C67" s="49" t="s">
        <v>325</v>
      </c>
      <c r="D67" s="32" t="s">
        <v>604</v>
      </c>
      <c r="E67" s="33" t="s">
        <v>603</v>
      </c>
      <c r="F67" s="17">
        <v>559397</v>
      </c>
      <c r="G67" s="17">
        <v>327646</v>
      </c>
      <c r="H67" s="17">
        <v>327646</v>
      </c>
      <c r="I67" s="17">
        <v>0</v>
      </c>
      <c r="J67" s="17">
        <v>327646</v>
      </c>
      <c r="K67" s="56"/>
    </row>
    <row r="68" spans="1:11" ht="22.5" x14ac:dyDescent="0.2">
      <c r="A68" s="8">
        <v>47</v>
      </c>
      <c r="B68" s="42" t="s">
        <v>59</v>
      </c>
      <c r="C68" s="49" t="s">
        <v>326</v>
      </c>
      <c r="D68" s="10" t="s">
        <v>604</v>
      </c>
      <c r="E68" s="9" t="s">
        <v>603</v>
      </c>
      <c r="F68" s="17">
        <v>427756</v>
      </c>
      <c r="G68" s="17">
        <v>670256</v>
      </c>
      <c r="H68" s="17">
        <v>730256</v>
      </c>
      <c r="I68" s="17">
        <v>0</v>
      </c>
      <c r="J68" s="17">
        <v>670256</v>
      </c>
      <c r="K68" s="56"/>
    </row>
    <row r="69" spans="1:11" ht="29.25" customHeight="1" x14ac:dyDescent="0.2">
      <c r="A69" s="8">
        <f>A68+1</f>
        <v>48</v>
      </c>
      <c r="B69" s="42" t="s">
        <v>60</v>
      </c>
      <c r="C69" s="49" t="s">
        <v>327</v>
      </c>
      <c r="D69" s="10" t="s">
        <v>604</v>
      </c>
      <c r="E69" s="9" t="s">
        <v>603</v>
      </c>
      <c r="F69" s="17">
        <v>3187759</v>
      </c>
      <c r="G69" s="17">
        <v>3655247</v>
      </c>
      <c r="H69" s="17">
        <v>4549651</v>
      </c>
      <c r="I69" s="17">
        <v>6436842</v>
      </c>
      <c r="J69" s="17">
        <v>833112</v>
      </c>
      <c r="K69" s="56"/>
    </row>
    <row r="70" spans="1:11" ht="22.5" x14ac:dyDescent="0.2">
      <c r="A70" s="8">
        <f t="shared" ref="A70:A85" si="10">A69+1</f>
        <v>49</v>
      </c>
      <c r="B70" s="42" t="s">
        <v>61</v>
      </c>
      <c r="C70" s="49" t="s">
        <v>328</v>
      </c>
      <c r="D70" s="10" t="s">
        <v>604</v>
      </c>
      <c r="E70" s="9" t="s">
        <v>603</v>
      </c>
      <c r="F70" s="17">
        <v>0</v>
      </c>
      <c r="G70" s="17">
        <v>414687</v>
      </c>
      <c r="H70" s="17">
        <v>408887</v>
      </c>
      <c r="I70" s="17">
        <v>0</v>
      </c>
      <c r="J70" s="17">
        <v>408887</v>
      </c>
      <c r="K70" s="56"/>
    </row>
    <row r="71" spans="1:11" ht="29.25" customHeight="1" x14ac:dyDescent="0.2">
      <c r="A71" s="8">
        <f t="shared" si="10"/>
        <v>50</v>
      </c>
      <c r="B71" s="42" t="s">
        <v>62</v>
      </c>
      <c r="C71" s="49" t="s">
        <v>329</v>
      </c>
      <c r="D71" s="10" t="s">
        <v>604</v>
      </c>
      <c r="E71" s="9" t="s">
        <v>603</v>
      </c>
      <c r="F71" s="17">
        <v>11983588</v>
      </c>
      <c r="G71" s="17">
        <v>11983588</v>
      </c>
      <c r="H71" s="17">
        <v>11983588</v>
      </c>
      <c r="I71" s="17">
        <v>0</v>
      </c>
      <c r="J71" s="17">
        <v>11983588</v>
      </c>
      <c r="K71" s="56"/>
    </row>
    <row r="72" spans="1:11" ht="33.75" x14ac:dyDescent="0.2">
      <c r="A72" s="8">
        <f t="shared" si="10"/>
        <v>51</v>
      </c>
      <c r="B72" s="42" t="s">
        <v>63</v>
      </c>
      <c r="C72" s="49" t="s">
        <v>330</v>
      </c>
      <c r="D72" s="10" t="s">
        <v>604</v>
      </c>
      <c r="E72" s="9" t="s">
        <v>603</v>
      </c>
      <c r="F72" s="17">
        <v>1276227</v>
      </c>
      <c r="G72" s="17">
        <v>897864</v>
      </c>
      <c r="H72" s="17">
        <v>897864</v>
      </c>
      <c r="I72" s="17">
        <v>0</v>
      </c>
      <c r="J72" s="17">
        <v>897864</v>
      </c>
      <c r="K72" s="56"/>
    </row>
    <row r="73" spans="1:11" ht="22.5" x14ac:dyDescent="0.2">
      <c r="A73" s="8">
        <f t="shared" si="10"/>
        <v>52</v>
      </c>
      <c r="B73" s="42" t="s">
        <v>64</v>
      </c>
      <c r="C73" s="49" t="s">
        <v>331</v>
      </c>
      <c r="D73" s="10" t="s">
        <v>604</v>
      </c>
      <c r="E73" s="9" t="s">
        <v>603</v>
      </c>
      <c r="F73" s="17">
        <v>6747980</v>
      </c>
      <c r="G73" s="17">
        <v>2506705</v>
      </c>
      <c r="H73" s="17">
        <v>1404050</v>
      </c>
      <c r="I73" s="17">
        <v>0</v>
      </c>
      <c r="J73" s="17">
        <v>1435075</v>
      </c>
      <c r="K73" s="56"/>
    </row>
    <row r="74" spans="1:11" ht="22.5" x14ac:dyDescent="0.2">
      <c r="A74" s="8">
        <f t="shared" si="10"/>
        <v>53</v>
      </c>
      <c r="B74" s="42" t="s">
        <v>65</v>
      </c>
      <c r="C74" s="49" t="s">
        <v>332</v>
      </c>
      <c r="D74" s="10" t="s">
        <v>604</v>
      </c>
      <c r="E74" s="9" t="s">
        <v>603</v>
      </c>
      <c r="F74" s="17">
        <v>40000</v>
      </c>
      <c r="G74" s="17">
        <v>442075</v>
      </c>
      <c r="H74" s="17">
        <v>6630720</v>
      </c>
      <c r="I74" s="17">
        <v>0</v>
      </c>
      <c r="J74" s="17">
        <v>359368</v>
      </c>
      <c r="K74" s="56"/>
    </row>
    <row r="75" spans="1:11" ht="33.75" x14ac:dyDescent="0.2">
      <c r="A75" s="8">
        <f t="shared" si="10"/>
        <v>54</v>
      </c>
      <c r="B75" s="42" t="s">
        <v>66</v>
      </c>
      <c r="C75" s="49" t="s">
        <v>333</v>
      </c>
      <c r="D75" s="10" t="s">
        <v>604</v>
      </c>
      <c r="E75" s="9" t="s">
        <v>603</v>
      </c>
      <c r="F75" s="17">
        <v>750000</v>
      </c>
      <c r="G75" s="17">
        <v>525000</v>
      </c>
      <c r="H75" s="17">
        <v>225000</v>
      </c>
      <c r="I75" s="17">
        <v>0</v>
      </c>
      <c r="J75" s="17">
        <v>90000</v>
      </c>
      <c r="K75" s="56"/>
    </row>
    <row r="76" spans="1:11" ht="26.25" customHeight="1" x14ac:dyDescent="0.2">
      <c r="A76" s="8">
        <f t="shared" si="10"/>
        <v>55</v>
      </c>
      <c r="B76" s="42" t="s">
        <v>67</v>
      </c>
      <c r="C76" s="49" t="s">
        <v>334</v>
      </c>
      <c r="D76" s="10" t="s">
        <v>604</v>
      </c>
      <c r="E76" s="9" t="s">
        <v>603</v>
      </c>
      <c r="F76" s="17">
        <v>1519668</v>
      </c>
      <c r="G76" s="17">
        <v>1527583</v>
      </c>
      <c r="H76" s="17">
        <v>1527583</v>
      </c>
      <c r="I76" s="17">
        <v>0</v>
      </c>
      <c r="J76" s="17">
        <v>1527583</v>
      </c>
      <c r="K76" s="56"/>
    </row>
    <row r="77" spans="1:11" ht="22.5" x14ac:dyDescent="0.2">
      <c r="A77" s="8">
        <f t="shared" si="10"/>
        <v>56</v>
      </c>
      <c r="B77" s="42" t="s">
        <v>68</v>
      </c>
      <c r="C77" s="49" t="s">
        <v>335</v>
      </c>
      <c r="D77" s="10" t="s">
        <v>604</v>
      </c>
      <c r="E77" s="9" t="s">
        <v>603</v>
      </c>
      <c r="F77" s="17">
        <v>0</v>
      </c>
      <c r="G77" s="17">
        <v>2761145</v>
      </c>
      <c r="H77" s="17">
        <v>158672</v>
      </c>
      <c r="I77" s="17">
        <v>0</v>
      </c>
      <c r="J77" s="17">
        <v>158672</v>
      </c>
      <c r="K77" s="56"/>
    </row>
    <row r="78" spans="1:11" ht="22.5" x14ac:dyDescent="0.2">
      <c r="A78" s="8">
        <f t="shared" si="10"/>
        <v>57</v>
      </c>
      <c r="B78" s="42" t="s">
        <v>69</v>
      </c>
      <c r="C78" s="49" t="s">
        <v>336</v>
      </c>
      <c r="D78" s="10" t="s">
        <v>604</v>
      </c>
      <c r="E78" s="9" t="s">
        <v>603</v>
      </c>
      <c r="F78" s="17">
        <v>2003875</v>
      </c>
      <c r="G78" s="17">
        <v>1130038</v>
      </c>
      <c r="H78" s="17">
        <v>1058884</v>
      </c>
      <c r="I78" s="17">
        <v>1817768</v>
      </c>
      <c r="J78" s="17">
        <v>625345</v>
      </c>
      <c r="K78" s="56"/>
    </row>
    <row r="79" spans="1:11" ht="22.5" x14ac:dyDescent="0.2">
      <c r="A79" s="8">
        <f t="shared" si="10"/>
        <v>58</v>
      </c>
      <c r="B79" s="42" t="s">
        <v>70</v>
      </c>
      <c r="C79" s="49" t="s">
        <v>337</v>
      </c>
      <c r="D79" s="10" t="s">
        <v>604</v>
      </c>
      <c r="E79" s="9" t="s">
        <v>603</v>
      </c>
      <c r="F79" s="17">
        <v>224590</v>
      </c>
      <c r="G79" s="17">
        <v>12705</v>
      </c>
      <c r="H79" s="17">
        <v>12705</v>
      </c>
      <c r="I79" s="17">
        <v>0</v>
      </c>
      <c r="J79" s="17">
        <v>12705</v>
      </c>
      <c r="K79" s="56"/>
    </row>
    <row r="80" spans="1:11" ht="22.5" x14ac:dyDescent="0.2">
      <c r="A80" s="8">
        <f t="shared" si="10"/>
        <v>59</v>
      </c>
      <c r="B80" s="42" t="s">
        <v>71</v>
      </c>
      <c r="C80" s="49" t="s">
        <v>338</v>
      </c>
      <c r="D80" s="10" t="s">
        <v>604</v>
      </c>
      <c r="E80" s="9" t="s">
        <v>603</v>
      </c>
      <c r="F80" s="17">
        <v>878488</v>
      </c>
      <c r="G80" s="17">
        <v>878488</v>
      </c>
      <c r="H80" s="17">
        <v>878488</v>
      </c>
      <c r="I80" s="17">
        <v>0</v>
      </c>
      <c r="J80" s="17">
        <v>878488</v>
      </c>
      <c r="K80" s="56"/>
    </row>
    <row r="81" spans="1:11" ht="22.5" x14ac:dyDescent="0.2">
      <c r="A81" s="8">
        <f t="shared" si="10"/>
        <v>60</v>
      </c>
      <c r="B81" s="42" t="s">
        <v>72</v>
      </c>
      <c r="C81" s="49" t="s">
        <v>339</v>
      </c>
      <c r="D81" s="10" t="s">
        <v>604</v>
      </c>
      <c r="E81" s="9" t="s">
        <v>603</v>
      </c>
      <c r="F81" s="17">
        <v>86957</v>
      </c>
      <c r="G81" s="17">
        <v>113959</v>
      </c>
      <c r="H81" s="17">
        <v>83959</v>
      </c>
      <c r="I81" s="17">
        <v>0</v>
      </c>
      <c r="J81" s="17">
        <v>83959</v>
      </c>
      <c r="K81" s="56"/>
    </row>
    <row r="82" spans="1:11" ht="22.5" x14ac:dyDescent="0.2">
      <c r="A82" s="8">
        <f t="shared" si="10"/>
        <v>61</v>
      </c>
      <c r="B82" s="42" t="s">
        <v>73</v>
      </c>
      <c r="C82" s="49" t="s">
        <v>340</v>
      </c>
      <c r="D82" s="10" t="s">
        <v>607</v>
      </c>
      <c r="E82" s="9" t="s">
        <v>606</v>
      </c>
      <c r="F82" s="17">
        <v>50617</v>
      </c>
      <c r="G82" s="17">
        <v>69457</v>
      </c>
      <c r="H82" s="17">
        <v>47361</v>
      </c>
      <c r="I82" s="17">
        <v>0</v>
      </c>
      <c r="J82" s="17" t="s">
        <v>539</v>
      </c>
      <c r="K82" s="56" t="s">
        <v>544</v>
      </c>
    </row>
    <row r="83" spans="1:11" x14ac:dyDescent="0.2">
      <c r="A83" s="8">
        <f t="shared" si="10"/>
        <v>62</v>
      </c>
      <c r="B83" s="42" t="s">
        <v>74</v>
      </c>
      <c r="C83" s="49" t="s">
        <v>341</v>
      </c>
      <c r="D83" s="10" t="s">
        <v>583</v>
      </c>
      <c r="E83" s="9" t="s">
        <v>581</v>
      </c>
      <c r="F83" s="17">
        <v>120000</v>
      </c>
      <c r="G83" s="17">
        <v>0</v>
      </c>
      <c r="H83" s="17">
        <v>10000</v>
      </c>
      <c r="I83" s="17">
        <v>0</v>
      </c>
      <c r="J83" s="17">
        <v>10000</v>
      </c>
      <c r="K83" s="56"/>
    </row>
    <row r="84" spans="1:11" x14ac:dyDescent="0.2">
      <c r="A84" s="8">
        <f t="shared" si="10"/>
        <v>63</v>
      </c>
      <c r="B84" s="42" t="s">
        <v>75</v>
      </c>
      <c r="C84" s="49" t="s">
        <v>342</v>
      </c>
      <c r="D84" s="10" t="s">
        <v>583</v>
      </c>
      <c r="E84" s="9" t="s">
        <v>581</v>
      </c>
      <c r="F84" s="17">
        <v>250000</v>
      </c>
      <c r="G84" s="17">
        <v>80000</v>
      </c>
      <c r="H84" s="17">
        <v>50000</v>
      </c>
      <c r="I84" s="17">
        <v>0</v>
      </c>
      <c r="J84" s="17">
        <v>30000</v>
      </c>
      <c r="K84" s="56"/>
    </row>
    <row r="85" spans="1:11" x14ac:dyDescent="0.2">
      <c r="A85" s="8">
        <f t="shared" si="10"/>
        <v>64</v>
      </c>
      <c r="B85" s="43" t="s">
        <v>76</v>
      </c>
      <c r="C85" s="50" t="s">
        <v>343</v>
      </c>
      <c r="D85" s="10" t="s">
        <v>583</v>
      </c>
      <c r="E85" s="9" t="s">
        <v>581</v>
      </c>
      <c r="F85" s="17">
        <v>15000</v>
      </c>
      <c r="G85" s="17">
        <v>15000</v>
      </c>
      <c r="H85" s="17">
        <v>10000</v>
      </c>
      <c r="I85" s="17">
        <v>0</v>
      </c>
      <c r="J85" s="17" t="s">
        <v>539</v>
      </c>
      <c r="K85" s="56" t="s">
        <v>544</v>
      </c>
    </row>
    <row r="86" spans="1:11" x14ac:dyDescent="0.2">
      <c r="A86" s="100" t="s">
        <v>553</v>
      </c>
      <c r="B86" s="101"/>
      <c r="C86" s="101"/>
      <c r="D86" s="101"/>
      <c r="E86" s="102"/>
      <c r="F86" s="80">
        <f>SUM(F87,F92:F97,F101,F106:F107,F110,F113:F117,F120:F122,F126:F129,F139,F137:F138,F142:F143,F147:F154,F155:F168,F169:F181,F182:F188)</f>
        <v>88109699</v>
      </c>
      <c r="G86" s="80">
        <f t="shared" ref="G86:J86" si="11">SUM(G87,G92:G97,G101,G106:G107,G110,G113:G117,G120:G122,G126:G129,G139,G137:G138,G142:G143,G147:G154,G155:G168,G169:G181,G182:G188)</f>
        <v>94547994</v>
      </c>
      <c r="H86" s="80">
        <f t="shared" si="11"/>
        <v>112368359</v>
      </c>
      <c r="I86" s="80">
        <f t="shared" si="11"/>
        <v>47949428</v>
      </c>
      <c r="J86" s="80">
        <f t="shared" si="11"/>
        <v>81049229</v>
      </c>
      <c r="K86" s="69"/>
    </row>
    <row r="87" spans="1:11" ht="33.75" x14ac:dyDescent="0.2">
      <c r="A87" s="8">
        <v>65</v>
      </c>
      <c r="B87" s="44" t="s">
        <v>77</v>
      </c>
      <c r="C87" s="51" t="s">
        <v>344</v>
      </c>
      <c r="D87" s="10"/>
      <c r="E87" s="13" t="s">
        <v>574</v>
      </c>
      <c r="F87" s="57">
        <f>SUM(F88:F91)</f>
        <v>26902184</v>
      </c>
      <c r="G87" s="57">
        <f t="shared" ref="G87:J87" si="12">SUM(G88:G91)</f>
        <v>27401677</v>
      </c>
      <c r="H87" s="57">
        <f t="shared" si="12"/>
        <v>27811150</v>
      </c>
      <c r="I87" s="57">
        <f t="shared" si="12"/>
        <v>0</v>
      </c>
      <c r="J87" s="57">
        <f t="shared" si="12"/>
        <v>27811150</v>
      </c>
      <c r="K87" s="59"/>
    </row>
    <row r="88" spans="1:11" x14ac:dyDescent="0.2">
      <c r="A88" s="8"/>
      <c r="B88" s="44"/>
      <c r="C88" s="51"/>
      <c r="D88" s="30" t="s">
        <v>610</v>
      </c>
      <c r="E88" s="19" t="s">
        <v>609</v>
      </c>
      <c r="F88" s="57">
        <f>515749+5776814+6736149</f>
        <v>13028712</v>
      </c>
      <c r="G88" s="57">
        <f>515749+5776814+7200261</f>
        <v>13492824</v>
      </c>
      <c r="H88" s="57">
        <f>515749+5776814+7580729</f>
        <v>13873292</v>
      </c>
      <c r="I88" s="57"/>
      <c r="J88" s="57">
        <f t="shared" ref="J88" si="13">515749+5776814+7580729</f>
        <v>13873292</v>
      </c>
      <c r="K88" s="59"/>
    </row>
    <row r="89" spans="1:11" x14ac:dyDescent="0.2">
      <c r="A89" s="8"/>
      <c r="B89" s="44"/>
      <c r="C89" s="51"/>
      <c r="D89" s="10" t="s">
        <v>586</v>
      </c>
      <c r="E89" s="19" t="s">
        <v>611</v>
      </c>
      <c r="F89" s="57">
        <f>106946+8523896</f>
        <v>8630842</v>
      </c>
      <c r="G89" s="57">
        <f t="shared" ref="G89:J89" si="14">106946+8523896</f>
        <v>8630842</v>
      </c>
      <c r="H89" s="57">
        <f t="shared" si="14"/>
        <v>8630842</v>
      </c>
      <c r="I89" s="57"/>
      <c r="J89" s="57">
        <f t="shared" si="14"/>
        <v>8630842</v>
      </c>
      <c r="K89" s="59"/>
    </row>
    <row r="90" spans="1:11" x14ac:dyDescent="0.2">
      <c r="A90" s="8"/>
      <c r="B90" s="44"/>
      <c r="C90" s="51"/>
      <c r="D90" s="10" t="s">
        <v>613</v>
      </c>
      <c r="E90" s="19" t="s">
        <v>612</v>
      </c>
      <c r="F90" s="57">
        <f>288819+4394497+58387</f>
        <v>4741703</v>
      </c>
      <c r="G90" s="57">
        <f>288819+4394497+62946</f>
        <v>4746262</v>
      </c>
      <c r="H90" s="57">
        <f>288819+4394497+66683</f>
        <v>4749999</v>
      </c>
      <c r="I90" s="57"/>
      <c r="J90" s="57">
        <f t="shared" ref="J90" si="15">288819+4394497+66683</f>
        <v>4749999</v>
      </c>
      <c r="K90" s="59"/>
    </row>
    <row r="91" spans="1:11" x14ac:dyDescent="0.2">
      <c r="A91" s="8"/>
      <c r="B91" s="44"/>
      <c r="C91" s="51"/>
      <c r="D91" s="10" t="s">
        <v>615</v>
      </c>
      <c r="E91" s="19" t="s">
        <v>614</v>
      </c>
      <c r="F91" s="57">
        <f>500927</f>
        <v>500927</v>
      </c>
      <c r="G91" s="57">
        <f>531749</f>
        <v>531749</v>
      </c>
      <c r="H91" s="57">
        <f>557017</f>
        <v>557017</v>
      </c>
      <c r="I91" s="57"/>
      <c r="J91" s="57">
        <f t="shared" ref="J91" si="16">557017</f>
        <v>557017</v>
      </c>
      <c r="K91" s="59"/>
    </row>
    <row r="92" spans="1:11" ht="21" customHeight="1" x14ac:dyDescent="0.2">
      <c r="A92" s="8">
        <v>66</v>
      </c>
      <c r="B92" s="44" t="s">
        <v>78</v>
      </c>
      <c r="C92" s="51" t="s">
        <v>345</v>
      </c>
      <c r="D92" s="30" t="s">
        <v>617</v>
      </c>
      <c r="E92" s="19" t="s">
        <v>616</v>
      </c>
      <c r="F92" s="57">
        <v>4872936</v>
      </c>
      <c r="G92" s="57">
        <v>4855636</v>
      </c>
      <c r="H92" s="57">
        <v>4568575</v>
      </c>
      <c r="I92" s="57">
        <v>0</v>
      </c>
      <c r="J92" s="58">
        <v>3909527</v>
      </c>
      <c r="K92" s="59"/>
    </row>
    <row r="93" spans="1:11" ht="22.5" x14ac:dyDescent="0.2">
      <c r="A93" s="8">
        <f>A92+1</f>
        <v>67</v>
      </c>
      <c r="B93" s="44" t="s">
        <v>79</v>
      </c>
      <c r="C93" s="51" t="s">
        <v>346</v>
      </c>
      <c r="D93" s="10" t="s">
        <v>613</v>
      </c>
      <c r="E93" s="19" t="s">
        <v>612</v>
      </c>
      <c r="F93" s="57">
        <v>9693000</v>
      </c>
      <c r="G93" s="57">
        <v>6186508</v>
      </c>
      <c r="H93" s="57">
        <v>8500000</v>
      </c>
      <c r="I93" s="57">
        <v>5614192</v>
      </c>
      <c r="J93" s="58" t="s">
        <v>539</v>
      </c>
      <c r="K93" s="59" t="s">
        <v>545</v>
      </c>
    </row>
    <row r="94" spans="1:11" x14ac:dyDescent="0.2">
      <c r="A94" s="8">
        <f t="shared" ref="A94:A97" si="17">A93+1</f>
        <v>68</v>
      </c>
      <c r="B94" s="44" t="s">
        <v>80</v>
      </c>
      <c r="C94" s="51" t="s">
        <v>347</v>
      </c>
      <c r="D94" s="10" t="s">
        <v>613</v>
      </c>
      <c r="E94" s="19" t="s">
        <v>612</v>
      </c>
      <c r="F94" s="57">
        <v>778121</v>
      </c>
      <c r="G94" s="57">
        <v>1937337</v>
      </c>
      <c r="H94" s="57">
        <v>462548</v>
      </c>
      <c r="I94" s="57">
        <v>0</v>
      </c>
      <c r="J94" s="58">
        <v>260148</v>
      </c>
      <c r="K94" s="59"/>
    </row>
    <row r="95" spans="1:11" x14ac:dyDescent="0.2">
      <c r="A95" s="8">
        <f t="shared" si="17"/>
        <v>69</v>
      </c>
      <c r="B95" s="44" t="s">
        <v>81</v>
      </c>
      <c r="C95" s="51" t="s">
        <v>348</v>
      </c>
      <c r="D95" s="10" t="s">
        <v>619</v>
      </c>
      <c r="E95" s="9" t="s">
        <v>618</v>
      </c>
      <c r="F95" s="57">
        <v>3295300</v>
      </c>
      <c r="G95" s="57">
        <v>2275230</v>
      </c>
      <c r="H95" s="57">
        <v>2512217</v>
      </c>
      <c r="I95" s="57">
        <v>0</v>
      </c>
      <c r="J95" s="58">
        <v>2512217</v>
      </c>
      <c r="K95" s="59"/>
    </row>
    <row r="96" spans="1:11" ht="22.5" x14ac:dyDescent="0.2">
      <c r="A96" s="8">
        <f t="shared" si="17"/>
        <v>70</v>
      </c>
      <c r="B96" s="44" t="s">
        <v>82</v>
      </c>
      <c r="C96" s="51" t="s">
        <v>349</v>
      </c>
      <c r="D96" s="10" t="s">
        <v>586</v>
      </c>
      <c r="E96" s="19" t="s">
        <v>611</v>
      </c>
      <c r="F96" s="57">
        <v>998318</v>
      </c>
      <c r="G96" s="57">
        <v>3909859</v>
      </c>
      <c r="H96" s="57">
        <v>10062543</v>
      </c>
      <c r="I96" s="57">
        <v>0</v>
      </c>
      <c r="J96" s="58">
        <v>10221295</v>
      </c>
      <c r="K96" s="59"/>
    </row>
    <row r="97" spans="1:11" ht="33.75" x14ac:dyDescent="0.2">
      <c r="A97" s="8">
        <f t="shared" si="17"/>
        <v>71</v>
      </c>
      <c r="B97" s="44" t="s">
        <v>83</v>
      </c>
      <c r="C97" s="51" t="s">
        <v>350</v>
      </c>
      <c r="D97" s="10"/>
      <c r="E97" s="13" t="s">
        <v>574</v>
      </c>
      <c r="F97" s="57">
        <f>SUM(F98:F100)</f>
        <v>1476568</v>
      </c>
      <c r="G97" s="57">
        <f t="shared" ref="G97:J97" si="18">SUM(G98:G100)</f>
        <v>4780440</v>
      </c>
      <c r="H97" s="57">
        <f t="shared" si="18"/>
        <v>4402643</v>
      </c>
      <c r="I97" s="57">
        <f t="shared" si="18"/>
        <v>0</v>
      </c>
      <c r="J97" s="57">
        <f t="shared" si="18"/>
        <v>2224719</v>
      </c>
      <c r="K97" s="59"/>
    </row>
    <row r="98" spans="1:11" x14ac:dyDescent="0.2">
      <c r="A98" s="8"/>
      <c r="B98" s="44"/>
      <c r="C98" s="51"/>
      <c r="D98" s="30" t="s">
        <v>610</v>
      </c>
      <c r="E98" s="19" t="s">
        <v>609</v>
      </c>
      <c r="F98" s="57">
        <v>545726</v>
      </c>
      <c r="G98" s="57">
        <v>2111626</v>
      </c>
      <c r="H98" s="57">
        <v>2111626</v>
      </c>
      <c r="I98" s="57"/>
      <c r="J98" s="57">
        <v>1505449</v>
      </c>
      <c r="K98" s="59"/>
    </row>
    <row r="99" spans="1:11" x14ac:dyDescent="0.2">
      <c r="A99" s="8"/>
      <c r="B99" s="44"/>
      <c r="C99" s="51"/>
      <c r="D99" s="10" t="s">
        <v>586</v>
      </c>
      <c r="E99" s="19" t="s">
        <v>611</v>
      </c>
      <c r="F99" s="57">
        <v>758912</v>
      </c>
      <c r="G99" s="57">
        <v>758912</v>
      </c>
      <c r="H99" s="57">
        <v>757344</v>
      </c>
      <c r="I99" s="57"/>
      <c r="J99" s="57">
        <v>477456</v>
      </c>
      <c r="K99" s="59"/>
    </row>
    <row r="100" spans="1:11" x14ac:dyDescent="0.2">
      <c r="A100" s="8"/>
      <c r="B100" s="44"/>
      <c r="C100" s="51"/>
      <c r="D100" s="10" t="s">
        <v>613</v>
      </c>
      <c r="E100" s="19" t="s">
        <v>612</v>
      </c>
      <c r="F100" s="57">
        <v>171930</v>
      </c>
      <c r="G100" s="57">
        <v>1909902</v>
      </c>
      <c r="H100" s="57">
        <v>1533673</v>
      </c>
      <c r="I100" s="57"/>
      <c r="J100" s="57">
        <v>241814</v>
      </c>
      <c r="K100" s="59"/>
    </row>
    <row r="101" spans="1:11" ht="22.5" x14ac:dyDescent="0.2">
      <c r="A101" s="8">
        <v>72</v>
      </c>
      <c r="B101" s="44" t="s">
        <v>84</v>
      </c>
      <c r="C101" s="51" t="s">
        <v>351</v>
      </c>
      <c r="D101" s="10"/>
      <c r="E101" s="13" t="s">
        <v>574</v>
      </c>
      <c r="F101" s="58">
        <f>SUM(F102:F105)</f>
        <v>2593948</v>
      </c>
      <c r="G101" s="58">
        <f t="shared" ref="G101:J101" si="19">SUM(G102:G105)</f>
        <v>2063657</v>
      </c>
      <c r="H101" s="58">
        <f t="shared" si="19"/>
        <v>1776729</v>
      </c>
      <c r="I101" s="58">
        <f t="shared" si="19"/>
        <v>0</v>
      </c>
      <c r="J101" s="58">
        <f t="shared" si="19"/>
        <v>1776729</v>
      </c>
      <c r="K101" s="59"/>
    </row>
    <row r="102" spans="1:11" ht="22.5" x14ac:dyDescent="0.2">
      <c r="A102" s="8"/>
      <c r="B102" s="44"/>
      <c r="C102" s="51"/>
      <c r="D102" s="30" t="s">
        <v>617</v>
      </c>
      <c r="E102" s="19" t="s">
        <v>616</v>
      </c>
      <c r="F102" s="58">
        <v>90783</v>
      </c>
      <c r="G102" s="58">
        <v>302609</v>
      </c>
      <c r="H102" s="58"/>
      <c r="I102" s="58"/>
      <c r="J102" s="58"/>
      <c r="K102" s="59"/>
    </row>
    <row r="103" spans="1:11" x14ac:dyDescent="0.2">
      <c r="A103" s="8"/>
      <c r="B103" s="44"/>
      <c r="C103" s="51"/>
      <c r="D103" s="30" t="s">
        <v>610</v>
      </c>
      <c r="E103" s="19" t="s">
        <v>609</v>
      </c>
      <c r="F103" s="58">
        <v>20317</v>
      </c>
      <c r="G103" s="58">
        <v>20317</v>
      </c>
      <c r="H103" s="58">
        <v>20317</v>
      </c>
      <c r="I103" s="58"/>
      <c r="J103" s="58">
        <v>20317</v>
      </c>
      <c r="K103" s="59"/>
    </row>
    <row r="104" spans="1:11" x14ac:dyDescent="0.2">
      <c r="A104" s="8"/>
      <c r="B104" s="44"/>
      <c r="C104" s="51"/>
      <c r="D104" s="10" t="s">
        <v>619</v>
      </c>
      <c r="E104" s="9" t="s">
        <v>618</v>
      </c>
      <c r="F104" s="58">
        <v>19994</v>
      </c>
      <c r="G104" s="58">
        <v>19994</v>
      </c>
      <c r="H104" s="58">
        <v>19994</v>
      </c>
      <c r="I104" s="58"/>
      <c r="J104" s="58">
        <v>19994</v>
      </c>
      <c r="K104" s="59"/>
    </row>
    <row r="105" spans="1:11" ht="22.5" x14ac:dyDescent="0.2">
      <c r="A105" s="8"/>
      <c r="B105" s="44"/>
      <c r="C105" s="51"/>
      <c r="D105" s="10" t="s">
        <v>621</v>
      </c>
      <c r="E105" s="19" t="s">
        <v>620</v>
      </c>
      <c r="F105" s="58">
        <v>2462854</v>
      </c>
      <c r="G105" s="58">
        <v>1720737</v>
      </c>
      <c r="H105" s="58">
        <v>1736418</v>
      </c>
      <c r="I105" s="58"/>
      <c r="J105" s="58">
        <v>1736418</v>
      </c>
      <c r="K105" s="59"/>
    </row>
    <row r="106" spans="1:11" ht="33.75" x14ac:dyDescent="0.2">
      <c r="A106" s="8">
        <v>73</v>
      </c>
      <c r="B106" s="44" t="s">
        <v>85</v>
      </c>
      <c r="C106" s="51" t="s">
        <v>352</v>
      </c>
      <c r="D106" s="10"/>
      <c r="E106" s="9"/>
      <c r="F106" s="58">
        <v>0</v>
      </c>
      <c r="G106" s="58">
        <v>0</v>
      </c>
      <c r="H106" s="58">
        <v>657471</v>
      </c>
      <c r="I106" s="57">
        <v>0</v>
      </c>
      <c r="J106" s="57">
        <v>657471</v>
      </c>
      <c r="K106" s="59"/>
    </row>
    <row r="107" spans="1:11" ht="22.5" x14ac:dyDescent="0.2">
      <c r="A107" s="8">
        <v>74</v>
      </c>
      <c r="B107" s="44" t="s">
        <v>86</v>
      </c>
      <c r="C107" s="51" t="s">
        <v>353</v>
      </c>
      <c r="D107" s="10"/>
      <c r="E107" s="13" t="s">
        <v>574</v>
      </c>
      <c r="F107" s="58">
        <f>SUM(F108:F109)</f>
        <v>1447711</v>
      </c>
      <c r="G107" s="58">
        <f t="shared" ref="G107:J107" si="20">SUM(G108:G109)</f>
        <v>1837523</v>
      </c>
      <c r="H107" s="58">
        <f t="shared" si="20"/>
        <v>18892995</v>
      </c>
      <c r="I107" s="58">
        <f t="shared" si="20"/>
        <v>31914761</v>
      </c>
      <c r="J107" s="58">
        <f t="shared" si="20"/>
        <v>119359</v>
      </c>
      <c r="K107" s="59"/>
    </row>
    <row r="108" spans="1:11" x14ac:dyDescent="0.2">
      <c r="A108" s="8"/>
      <c r="B108" s="44"/>
      <c r="C108" s="51"/>
      <c r="D108" s="10" t="s">
        <v>623</v>
      </c>
      <c r="E108" s="9" t="s">
        <v>622</v>
      </c>
      <c r="F108" s="58">
        <v>119359</v>
      </c>
      <c r="G108" s="58">
        <v>119359</v>
      </c>
      <c r="H108" s="58">
        <v>119359</v>
      </c>
      <c r="I108" s="58"/>
      <c r="J108" s="58">
        <v>119359</v>
      </c>
      <c r="K108" s="59"/>
    </row>
    <row r="109" spans="1:11" x14ac:dyDescent="0.2">
      <c r="A109" s="8"/>
      <c r="B109" s="44"/>
      <c r="C109" s="51"/>
      <c r="D109" s="10" t="s">
        <v>625</v>
      </c>
      <c r="E109" s="9" t="s">
        <v>624</v>
      </c>
      <c r="F109" s="58">
        <f>828352+500000</f>
        <v>1328352</v>
      </c>
      <c r="G109" s="58">
        <f>1218164+500000</f>
        <v>1718164</v>
      </c>
      <c r="H109" s="58">
        <f>18273636+500000</f>
        <v>18773636</v>
      </c>
      <c r="I109" s="58">
        <v>31914761</v>
      </c>
      <c r="J109" s="58"/>
      <c r="K109" s="59"/>
    </row>
    <row r="110" spans="1:11" x14ac:dyDescent="0.2">
      <c r="A110" s="8">
        <v>75</v>
      </c>
      <c r="B110" s="44" t="s">
        <v>87</v>
      </c>
      <c r="C110" s="51" t="s">
        <v>354</v>
      </c>
      <c r="D110" s="10"/>
      <c r="E110" s="13" t="s">
        <v>574</v>
      </c>
      <c r="F110" s="57">
        <f>SUM(F111:F112)</f>
        <v>2603541</v>
      </c>
      <c r="G110" s="57">
        <f t="shared" ref="G110:J110" si="21">SUM(G111:G112)</f>
        <v>1943936</v>
      </c>
      <c r="H110" s="57">
        <f t="shared" si="21"/>
        <v>768436</v>
      </c>
      <c r="I110" s="57">
        <f t="shared" si="21"/>
        <v>0</v>
      </c>
      <c r="J110" s="57">
        <f t="shared" si="21"/>
        <v>610096</v>
      </c>
      <c r="K110" s="59"/>
    </row>
    <row r="111" spans="1:11" x14ac:dyDescent="0.2">
      <c r="A111" s="8"/>
      <c r="B111" s="44"/>
      <c r="C111" s="51"/>
      <c r="D111" s="30" t="s">
        <v>610</v>
      </c>
      <c r="E111" s="19" t="s">
        <v>609</v>
      </c>
      <c r="F111" s="57">
        <v>1418945</v>
      </c>
      <c r="G111" s="57">
        <v>1234236</v>
      </c>
      <c r="H111" s="57">
        <v>288736</v>
      </c>
      <c r="I111" s="57"/>
      <c r="J111" s="57">
        <v>130396</v>
      </c>
      <c r="K111" s="59"/>
    </row>
    <row r="112" spans="1:11" x14ac:dyDescent="0.2">
      <c r="A112" s="8"/>
      <c r="B112" s="44"/>
      <c r="C112" s="51"/>
      <c r="D112" s="10" t="s">
        <v>625</v>
      </c>
      <c r="E112" s="9" t="s">
        <v>624</v>
      </c>
      <c r="F112" s="57">
        <v>1184596</v>
      </c>
      <c r="G112" s="57">
        <v>709700</v>
      </c>
      <c r="H112" s="57">
        <v>479700</v>
      </c>
      <c r="I112" s="57"/>
      <c r="J112" s="57">
        <v>479700</v>
      </c>
      <c r="K112" s="59"/>
    </row>
    <row r="113" spans="1:11" ht="33.75" x14ac:dyDescent="0.2">
      <c r="A113" s="8">
        <v>76</v>
      </c>
      <c r="B113" s="44" t="s">
        <v>88</v>
      </c>
      <c r="C113" s="51" t="s">
        <v>355</v>
      </c>
      <c r="D113" s="30" t="s">
        <v>617</v>
      </c>
      <c r="E113" s="19" t="s">
        <v>616</v>
      </c>
      <c r="F113" s="57">
        <v>400934</v>
      </c>
      <c r="G113" s="57">
        <v>239916</v>
      </c>
      <c r="H113" s="57">
        <v>44000</v>
      </c>
      <c r="I113" s="57">
        <v>0</v>
      </c>
      <c r="J113" s="57">
        <v>44000</v>
      </c>
      <c r="K113" s="59"/>
    </row>
    <row r="114" spans="1:11" ht="22.5" x14ac:dyDescent="0.2">
      <c r="A114" s="8">
        <f>A113+1</f>
        <v>77</v>
      </c>
      <c r="B114" s="44" t="s">
        <v>89</v>
      </c>
      <c r="C114" s="51" t="s">
        <v>356</v>
      </c>
      <c r="D114" s="10" t="s">
        <v>586</v>
      </c>
      <c r="E114" s="19" t="s">
        <v>611</v>
      </c>
      <c r="F114" s="57">
        <v>740160</v>
      </c>
      <c r="G114" s="57">
        <v>352025</v>
      </c>
      <c r="H114" s="57">
        <v>264411</v>
      </c>
      <c r="I114" s="57">
        <v>0</v>
      </c>
      <c r="J114" s="58">
        <v>600713</v>
      </c>
      <c r="K114" s="59"/>
    </row>
    <row r="115" spans="1:11" ht="22.5" x14ac:dyDescent="0.2">
      <c r="A115" s="8">
        <f t="shared" ref="A115:A117" si="22">A114+1</f>
        <v>78</v>
      </c>
      <c r="B115" s="44" t="s">
        <v>90</v>
      </c>
      <c r="C115" s="51" t="s">
        <v>626</v>
      </c>
      <c r="D115" s="10" t="s">
        <v>586</v>
      </c>
      <c r="E115" s="19" t="s">
        <v>611</v>
      </c>
      <c r="F115" s="57">
        <v>236920</v>
      </c>
      <c r="G115" s="57">
        <v>262230</v>
      </c>
      <c r="H115" s="57">
        <v>262230</v>
      </c>
      <c r="I115" s="57">
        <v>0</v>
      </c>
      <c r="J115" s="58">
        <v>42230</v>
      </c>
      <c r="K115" s="59"/>
    </row>
    <row r="116" spans="1:11" x14ac:dyDescent="0.2">
      <c r="A116" s="8">
        <f t="shared" si="22"/>
        <v>79</v>
      </c>
      <c r="B116" s="44" t="s">
        <v>91</v>
      </c>
      <c r="C116" s="51" t="s">
        <v>357</v>
      </c>
      <c r="D116" s="30" t="s">
        <v>610</v>
      </c>
      <c r="E116" s="19" t="s">
        <v>609</v>
      </c>
      <c r="F116" s="57">
        <v>446400</v>
      </c>
      <c r="G116" s="57">
        <v>269000</v>
      </c>
      <c r="H116" s="57">
        <v>30500</v>
      </c>
      <c r="I116" s="57">
        <v>0</v>
      </c>
      <c r="J116" s="58">
        <v>500</v>
      </c>
      <c r="K116" s="59"/>
    </row>
    <row r="117" spans="1:11" x14ac:dyDescent="0.2">
      <c r="A117" s="8">
        <f t="shared" si="22"/>
        <v>80</v>
      </c>
      <c r="B117" s="44" t="s">
        <v>92</v>
      </c>
      <c r="C117" s="51" t="s">
        <v>358</v>
      </c>
      <c r="D117" s="10"/>
      <c r="E117" s="13" t="s">
        <v>574</v>
      </c>
      <c r="F117" s="57">
        <f>SUM(F118:F119)</f>
        <v>228500</v>
      </c>
      <c r="G117" s="57">
        <f t="shared" ref="G117:J117" si="23">SUM(G118:G119)</f>
        <v>723500</v>
      </c>
      <c r="H117" s="57">
        <f t="shared" si="23"/>
        <v>838400</v>
      </c>
      <c r="I117" s="57">
        <f t="shared" si="23"/>
        <v>0</v>
      </c>
      <c r="J117" s="57">
        <f t="shared" si="23"/>
        <v>109800</v>
      </c>
      <c r="K117" s="59"/>
    </row>
    <row r="118" spans="1:11" x14ac:dyDescent="0.2">
      <c r="A118" s="8"/>
      <c r="B118" s="44"/>
      <c r="C118" s="51"/>
      <c r="D118" s="30" t="s">
        <v>610</v>
      </c>
      <c r="E118" s="19" t="s">
        <v>609</v>
      </c>
      <c r="F118" s="57">
        <v>195500</v>
      </c>
      <c r="G118" s="57">
        <v>719900</v>
      </c>
      <c r="H118" s="57">
        <v>834800</v>
      </c>
      <c r="I118" s="57"/>
      <c r="J118" s="57">
        <v>106200</v>
      </c>
      <c r="K118" s="59"/>
    </row>
    <row r="119" spans="1:11" x14ac:dyDescent="0.2">
      <c r="A119" s="8"/>
      <c r="B119" s="44"/>
      <c r="C119" s="51"/>
      <c r="D119" s="10" t="s">
        <v>625</v>
      </c>
      <c r="E119" s="9" t="s">
        <v>624</v>
      </c>
      <c r="F119" s="57">
        <v>33000</v>
      </c>
      <c r="G119" s="57">
        <v>3600</v>
      </c>
      <c r="H119" s="57">
        <v>3600</v>
      </c>
      <c r="I119" s="57"/>
      <c r="J119" s="57">
        <v>3600</v>
      </c>
      <c r="K119" s="59"/>
    </row>
    <row r="120" spans="1:11" x14ac:dyDescent="0.2">
      <c r="A120" s="8">
        <v>81</v>
      </c>
      <c r="B120" s="44" t="s">
        <v>93</v>
      </c>
      <c r="C120" s="51" t="s">
        <v>359</v>
      </c>
      <c r="D120" s="10" t="s">
        <v>625</v>
      </c>
      <c r="E120" s="9" t="s">
        <v>624</v>
      </c>
      <c r="F120" s="57">
        <v>170000</v>
      </c>
      <c r="G120" s="57">
        <v>680000</v>
      </c>
      <c r="H120" s="57">
        <v>0</v>
      </c>
      <c r="I120" s="57">
        <v>0</v>
      </c>
      <c r="J120" s="58" t="s">
        <v>539</v>
      </c>
      <c r="K120" s="59" t="s">
        <v>541</v>
      </c>
    </row>
    <row r="121" spans="1:11" ht="22.5" x14ac:dyDescent="0.2">
      <c r="A121" s="8">
        <v>82</v>
      </c>
      <c r="B121" s="44" t="s">
        <v>94</v>
      </c>
      <c r="C121" s="51" t="s">
        <v>360</v>
      </c>
      <c r="D121" s="30" t="s">
        <v>610</v>
      </c>
      <c r="E121" s="19" t="s">
        <v>609</v>
      </c>
      <c r="F121" s="57">
        <v>33591</v>
      </c>
      <c r="G121" s="57">
        <v>864938</v>
      </c>
      <c r="H121" s="57">
        <v>0</v>
      </c>
      <c r="I121" s="57">
        <v>0</v>
      </c>
      <c r="J121" s="58" t="s">
        <v>539</v>
      </c>
      <c r="K121" s="59" t="s">
        <v>541</v>
      </c>
    </row>
    <row r="122" spans="1:11" ht="22.5" x14ac:dyDescent="0.2">
      <c r="A122" s="8">
        <v>83</v>
      </c>
      <c r="B122" s="44" t="s">
        <v>95</v>
      </c>
      <c r="C122" s="51" t="s">
        <v>361</v>
      </c>
      <c r="D122" s="10"/>
      <c r="E122" s="13" t="s">
        <v>574</v>
      </c>
      <c r="F122" s="57">
        <f>SUM(F123:F125)</f>
        <v>6897922</v>
      </c>
      <c r="G122" s="57">
        <f t="shared" ref="G122:J122" si="24">SUM(G123:G125)</f>
        <v>6897922</v>
      </c>
      <c r="H122" s="57">
        <f t="shared" si="24"/>
        <v>6897922</v>
      </c>
      <c r="I122" s="57">
        <f t="shared" si="24"/>
        <v>0</v>
      </c>
      <c r="J122" s="57">
        <f t="shared" si="24"/>
        <v>6897922</v>
      </c>
      <c r="K122" s="59"/>
    </row>
    <row r="123" spans="1:11" x14ac:dyDescent="0.2">
      <c r="A123" s="8"/>
      <c r="B123" s="44"/>
      <c r="C123" s="51"/>
      <c r="D123" s="30" t="s">
        <v>610</v>
      </c>
      <c r="E123" s="19" t="s">
        <v>609</v>
      </c>
      <c r="F123" s="57">
        <v>4467241</v>
      </c>
      <c r="G123" s="57">
        <v>4467241</v>
      </c>
      <c r="H123" s="57">
        <v>4467241</v>
      </c>
      <c r="I123" s="57"/>
      <c r="J123" s="57">
        <v>4467241</v>
      </c>
      <c r="K123" s="59"/>
    </row>
    <row r="124" spans="1:11" x14ac:dyDescent="0.2">
      <c r="A124" s="8"/>
      <c r="B124" s="44"/>
      <c r="C124" s="51"/>
      <c r="D124" s="10" t="s">
        <v>586</v>
      </c>
      <c r="E124" s="19" t="s">
        <v>611</v>
      </c>
      <c r="F124" s="57">
        <v>604213</v>
      </c>
      <c r="G124" s="57">
        <v>604213</v>
      </c>
      <c r="H124" s="57">
        <v>604213</v>
      </c>
      <c r="I124" s="57"/>
      <c r="J124" s="57">
        <v>604213</v>
      </c>
      <c r="K124" s="59"/>
    </row>
    <row r="125" spans="1:11" x14ac:dyDescent="0.2">
      <c r="A125" s="8"/>
      <c r="B125" s="44"/>
      <c r="C125" s="51"/>
      <c r="D125" s="10" t="s">
        <v>613</v>
      </c>
      <c r="E125" s="19" t="s">
        <v>612</v>
      </c>
      <c r="F125" s="57">
        <v>1826468</v>
      </c>
      <c r="G125" s="57">
        <v>1826468</v>
      </c>
      <c r="H125" s="57">
        <v>1826468</v>
      </c>
      <c r="I125" s="57"/>
      <c r="J125" s="57">
        <v>1826468</v>
      </c>
      <c r="K125" s="59"/>
    </row>
    <row r="126" spans="1:11" x14ac:dyDescent="0.2">
      <c r="A126" s="8">
        <v>84</v>
      </c>
      <c r="B126" s="44" t="s">
        <v>96</v>
      </c>
      <c r="C126" s="51" t="s">
        <v>362</v>
      </c>
      <c r="D126" s="30" t="s">
        <v>610</v>
      </c>
      <c r="E126" s="19" t="s">
        <v>609</v>
      </c>
      <c r="F126" s="58">
        <v>80582</v>
      </c>
      <c r="G126" s="58">
        <v>635351</v>
      </c>
      <c r="H126" s="58">
        <v>1189863</v>
      </c>
      <c r="I126" s="57">
        <v>0</v>
      </c>
      <c r="J126" s="57">
        <v>1870885</v>
      </c>
      <c r="K126" s="59"/>
    </row>
    <row r="127" spans="1:11" ht="33.75" x14ac:dyDescent="0.2">
      <c r="A127" s="8">
        <v>85</v>
      </c>
      <c r="B127" s="44" t="s">
        <v>97</v>
      </c>
      <c r="C127" s="51" t="s">
        <v>363</v>
      </c>
      <c r="D127" s="10" t="s">
        <v>628</v>
      </c>
      <c r="E127" s="9" t="s">
        <v>627</v>
      </c>
      <c r="F127" s="58">
        <v>385109</v>
      </c>
      <c r="G127" s="58">
        <v>385109</v>
      </c>
      <c r="H127" s="58">
        <v>385109</v>
      </c>
      <c r="I127" s="57">
        <v>0</v>
      </c>
      <c r="J127" s="57">
        <v>385109</v>
      </c>
      <c r="K127" s="59"/>
    </row>
    <row r="128" spans="1:11" ht="22.5" x14ac:dyDescent="0.2">
      <c r="A128" s="8">
        <v>86</v>
      </c>
      <c r="B128" s="44" t="s">
        <v>98</v>
      </c>
      <c r="C128" s="51" t="s">
        <v>364</v>
      </c>
      <c r="D128" s="10" t="s">
        <v>628</v>
      </c>
      <c r="E128" s="9" t="s">
        <v>627</v>
      </c>
      <c r="F128" s="58">
        <v>489152</v>
      </c>
      <c r="G128" s="58">
        <v>489152</v>
      </c>
      <c r="H128" s="58">
        <v>489152</v>
      </c>
      <c r="I128" s="57">
        <v>0</v>
      </c>
      <c r="J128" s="57">
        <v>489152</v>
      </c>
      <c r="K128" s="59"/>
    </row>
    <row r="129" spans="1:11" x14ac:dyDescent="0.2">
      <c r="A129" s="8">
        <v>87</v>
      </c>
      <c r="B129" s="44" t="s">
        <v>99</v>
      </c>
      <c r="C129" s="51" t="s">
        <v>365</v>
      </c>
      <c r="D129" s="10"/>
      <c r="E129" s="13" t="s">
        <v>574</v>
      </c>
      <c r="F129" s="57">
        <f>SUM(F130:F136)</f>
        <v>1665485</v>
      </c>
      <c r="G129" s="57">
        <f t="shared" ref="G129:J129" si="25">SUM(G130:G136)</f>
        <v>1665485</v>
      </c>
      <c r="H129" s="57">
        <f t="shared" si="25"/>
        <v>1665485</v>
      </c>
      <c r="I129" s="57">
        <f t="shared" si="25"/>
        <v>0</v>
      </c>
      <c r="J129" s="57">
        <f t="shared" si="25"/>
        <v>1665485</v>
      </c>
      <c r="K129" s="59"/>
    </row>
    <row r="130" spans="1:11" x14ac:dyDescent="0.2">
      <c r="A130" s="8"/>
      <c r="B130" s="44"/>
      <c r="C130" s="51"/>
      <c r="D130" s="30" t="s">
        <v>610</v>
      </c>
      <c r="E130" s="19" t="s">
        <v>609</v>
      </c>
      <c r="F130" s="57">
        <v>937580</v>
      </c>
      <c r="G130" s="57">
        <v>937580</v>
      </c>
      <c r="H130" s="57">
        <v>937580</v>
      </c>
      <c r="I130" s="57"/>
      <c r="J130" s="57">
        <v>937580</v>
      </c>
      <c r="K130" s="59"/>
    </row>
    <row r="131" spans="1:11" x14ac:dyDescent="0.2">
      <c r="A131" s="8"/>
      <c r="B131" s="44"/>
      <c r="C131" s="51"/>
      <c r="D131" s="10" t="s">
        <v>586</v>
      </c>
      <c r="E131" s="19" t="s">
        <v>611</v>
      </c>
      <c r="F131" s="57">
        <v>206626</v>
      </c>
      <c r="G131" s="57">
        <v>206626</v>
      </c>
      <c r="H131" s="57">
        <v>206626</v>
      </c>
      <c r="I131" s="57"/>
      <c r="J131" s="57">
        <v>206626</v>
      </c>
      <c r="K131" s="59"/>
    </row>
    <row r="132" spans="1:11" x14ac:dyDescent="0.2">
      <c r="A132" s="8"/>
      <c r="B132" s="44"/>
      <c r="C132" s="51"/>
      <c r="D132" s="10" t="s">
        <v>619</v>
      </c>
      <c r="E132" s="19" t="s">
        <v>618</v>
      </c>
      <c r="F132" s="57">
        <v>38431</v>
      </c>
      <c r="G132" s="57">
        <v>38431</v>
      </c>
      <c r="H132" s="57">
        <v>38431</v>
      </c>
      <c r="I132" s="57"/>
      <c r="J132" s="57">
        <v>38431</v>
      </c>
      <c r="K132" s="59"/>
    </row>
    <row r="133" spans="1:11" x14ac:dyDescent="0.2">
      <c r="A133" s="8"/>
      <c r="B133" s="44"/>
      <c r="C133" s="51"/>
      <c r="D133" s="10" t="s">
        <v>613</v>
      </c>
      <c r="E133" s="19" t="s">
        <v>612</v>
      </c>
      <c r="F133" s="57">
        <v>294942</v>
      </c>
      <c r="G133" s="57">
        <v>294942</v>
      </c>
      <c r="H133" s="57">
        <v>294942</v>
      </c>
      <c r="I133" s="57"/>
      <c r="J133" s="57">
        <v>294942</v>
      </c>
      <c r="K133" s="59"/>
    </row>
    <row r="134" spans="1:11" x14ac:dyDescent="0.2">
      <c r="A134" s="8"/>
      <c r="B134" s="44"/>
      <c r="C134" s="51"/>
      <c r="D134" s="10" t="s">
        <v>628</v>
      </c>
      <c r="E134" s="9" t="s">
        <v>627</v>
      </c>
      <c r="F134" s="57">
        <v>1683</v>
      </c>
      <c r="G134" s="57">
        <v>1683</v>
      </c>
      <c r="H134" s="57">
        <v>1683</v>
      </c>
      <c r="I134" s="57"/>
      <c r="J134" s="57">
        <v>1683</v>
      </c>
      <c r="K134" s="59"/>
    </row>
    <row r="135" spans="1:11" x14ac:dyDescent="0.2">
      <c r="A135" s="8"/>
      <c r="B135" s="44"/>
      <c r="C135" s="51"/>
      <c r="D135" s="10" t="s">
        <v>625</v>
      </c>
      <c r="E135" s="9" t="s">
        <v>624</v>
      </c>
      <c r="F135" s="57">
        <v>169821</v>
      </c>
      <c r="G135" s="57">
        <v>169821</v>
      </c>
      <c r="H135" s="57">
        <v>169821</v>
      </c>
      <c r="I135" s="57"/>
      <c r="J135" s="57">
        <v>169821</v>
      </c>
      <c r="K135" s="59"/>
    </row>
    <row r="136" spans="1:11" x14ac:dyDescent="0.2">
      <c r="A136" s="8"/>
      <c r="B136" s="44"/>
      <c r="C136" s="51"/>
      <c r="D136" s="10" t="s">
        <v>615</v>
      </c>
      <c r="E136" s="19" t="s">
        <v>614</v>
      </c>
      <c r="F136" s="57">
        <v>16402</v>
      </c>
      <c r="G136" s="57">
        <v>16402</v>
      </c>
      <c r="H136" s="57">
        <v>16402</v>
      </c>
      <c r="I136" s="57"/>
      <c r="J136" s="57">
        <v>16402</v>
      </c>
      <c r="K136" s="59"/>
    </row>
    <row r="137" spans="1:11" x14ac:dyDescent="0.2">
      <c r="A137" s="8">
        <v>88</v>
      </c>
      <c r="B137" s="44" t="s">
        <v>100</v>
      </c>
      <c r="C137" s="51" t="s">
        <v>366</v>
      </c>
      <c r="D137" s="10" t="s">
        <v>625</v>
      </c>
      <c r="E137" s="9" t="s">
        <v>624</v>
      </c>
      <c r="F137" s="57">
        <v>400000</v>
      </c>
      <c r="G137" s="57">
        <v>300000</v>
      </c>
      <c r="H137" s="57">
        <v>233798</v>
      </c>
      <c r="I137" s="57">
        <v>0</v>
      </c>
      <c r="J137" s="57" t="s">
        <v>539</v>
      </c>
      <c r="K137" s="59" t="s">
        <v>544</v>
      </c>
    </row>
    <row r="138" spans="1:11" x14ac:dyDescent="0.2">
      <c r="A138" s="8">
        <v>89</v>
      </c>
      <c r="B138" s="44" t="s">
        <v>101</v>
      </c>
      <c r="C138" s="51" t="s">
        <v>367</v>
      </c>
      <c r="D138" s="10" t="s">
        <v>625</v>
      </c>
      <c r="E138" s="9" t="s">
        <v>624</v>
      </c>
      <c r="F138" s="57">
        <v>916200</v>
      </c>
      <c r="G138" s="57">
        <v>800000</v>
      </c>
      <c r="H138" s="57">
        <v>0</v>
      </c>
      <c r="I138" s="57">
        <v>0</v>
      </c>
      <c r="J138" s="58" t="s">
        <v>539</v>
      </c>
      <c r="K138" s="59" t="s">
        <v>541</v>
      </c>
    </row>
    <row r="139" spans="1:11" x14ac:dyDescent="0.2">
      <c r="A139" s="8">
        <v>90</v>
      </c>
      <c r="B139" s="44" t="s">
        <v>102</v>
      </c>
      <c r="C139" s="51" t="s">
        <v>368</v>
      </c>
      <c r="D139" s="10"/>
      <c r="E139" s="13" t="s">
        <v>574</v>
      </c>
      <c r="F139" s="57">
        <f>SUM(F140:F141)</f>
        <v>746400</v>
      </c>
      <c r="G139" s="57">
        <f t="shared" ref="G139:J139" si="26">SUM(G140:G141)</f>
        <v>40800</v>
      </c>
      <c r="H139" s="57">
        <f t="shared" si="26"/>
        <v>40800</v>
      </c>
      <c r="I139" s="57">
        <f t="shared" si="26"/>
        <v>0</v>
      </c>
      <c r="J139" s="57">
        <f t="shared" si="26"/>
        <v>40800</v>
      </c>
      <c r="K139" s="59"/>
    </row>
    <row r="140" spans="1:11" ht="22.5" x14ac:dyDescent="0.2">
      <c r="A140" s="8"/>
      <c r="B140" s="44"/>
      <c r="C140" s="51"/>
      <c r="D140" s="30" t="s">
        <v>617</v>
      </c>
      <c r="E140" s="19" t="s">
        <v>616</v>
      </c>
      <c r="F140" s="57">
        <v>720000</v>
      </c>
      <c r="G140" s="57">
        <v>12000</v>
      </c>
      <c r="H140" s="57">
        <v>12000</v>
      </c>
      <c r="I140" s="57"/>
      <c r="J140" s="57">
        <v>12000</v>
      </c>
      <c r="K140" s="59"/>
    </row>
    <row r="141" spans="1:11" x14ac:dyDescent="0.2">
      <c r="A141" s="8"/>
      <c r="B141" s="44"/>
      <c r="C141" s="51"/>
      <c r="D141" s="30" t="s">
        <v>610</v>
      </c>
      <c r="E141" s="19" t="s">
        <v>609</v>
      </c>
      <c r="F141" s="57">
        <v>26400</v>
      </c>
      <c r="G141" s="57">
        <v>28800</v>
      </c>
      <c r="H141" s="57">
        <v>28800</v>
      </c>
      <c r="I141" s="57"/>
      <c r="J141" s="57">
        <v>28800</v>
      </c>
      <c r="K141" s="59"/>
    </row>
    <row r="142" spans="1:11" ht="25.5" customHeight="1" x14ac:dyDescent="0.2">
      <c r="A142" s="8">
        <v>91</v>
      </c>
      <c r="B142" s="44" t="s">
        <v>103</v>
      </c>
      <c r="C142" s="51" t="s">
        <v>369</v>
      </c>
      <c r="D142" s="10" t="s">
        <v>625</v>
      </c>
      <c r="E142" s="9" t="s">
        <v>624</v>
      </c>
      <c r="F142" s="57">
        <v>373375</v>
      </c>
      <c r="G142" s="57">
        <v>123000</v>
      </c>
      <c r="H142" s="57">
        <v>123000</v>
      </c>
      <c r="I142" s="57">
        <v>0</v>
      </c>
      <c r="J142" s="58">
        <v>123000</v>
      </c>
      <c r="K142" s="59"/>
    </row>
    <row r="143" spans="1:11" ht="22.5" x14ac:dyDescent="0.2">
      <c r="A143" s="8">
        <v>92</v>
      </c>
      <c r="B143" s="44" t="s">
        <v>104</v>
      </c>
      <c r="C143" s="51" t="s">
        <v>370</v>
      </c>
      <c r="D143" s="3"/>
      <c r="E143" s="13" t="s">
        <v>574</v>
      </c>
      <c r="F143" s="57">
        <f>SUM(F144:F146)</f>
        <v>529727</v>
      </c>
      <c r="G143" s="57">
        <f t="shared" ref="G143:J143" si="27">SUM(G144:G146)</f>
        <v>1125193</v>
      </c>
      <c r="H143" s="57">
        <f t="shared" si="27"/>
        <v>0</v>
      </c>
      <c r="I143" s="57">
        <f t="shared" si="27"/>
        <v>0</v>
      </c>
      <c r="J143" s="57">
        <f t="shared" si="27"/>
        <v>0</v>
      </c>
      <c r="K143" s="59"/>
    </row>
    <row r="144" spans="1:11" ht="22.5" x14ac:dyDescent="0.2">
      <c r="A144" s="8"/>
      <c r="B144" s="44"/>
      <c r="C144" s="51"/>
      <c r="D144" s="30" t="s">
        <v>617</v>
      </c>
      <c r="E144" s="19" t="s">
        <v>616</v>
      </c>
      <c r="F144" s="57">
        <v>60240</v>
      </c>
      <c r="G144" s="57"/>
      <c r="H144" s="57"/>
      <c r="I144" s="57"/>
      <c r="J144" s="57"/>
      <c r="K144" s="59"/>
    </row>
    <row r="145" spans="1:11" x14ac:dyDescent="0.2">
      <c r="A145" s="8"/>
      <c r="B145" s="44"/>
      <c r="C145" s="51"/>
      <c r="D145" s="30" t="s">
        <v>610</v>
      </c>
      <c r="E145" s="19" t="s">
        <v>609</v>
      </c>
      <c r="F145" s="57">
        <v>222960</v>
      </c>
      <c r="G145" s="57"/>
      <c r="H145" s="57"/>
      <c r="I145" s="57"/>
      <c r="J145" s="57"/>
      <c r="K145" s="59"/>
    </row>
    <row r="146" spans="1:11" x14ac:dyDescent="0.2">
      <c r="A146" s="8"/>
      <c r="B146" s="44"/>
      <c r="C146" s="51"/>
      <c r="D146" s="10" t="s">
        <v>625</v>
      </c>
      <c r="E146" s="9" t="s">
        <v>624</v>
      </c>
      <c r="F146" s="57">
        <v>246527</v>
      </c>
      <c r="G146" s="57">
        <v>1125193</v>
      </c>
      <c r="H146" s="57"/>
      <c r="I146" s="57"/>
      <c r="J146" s="57"/>
      <c r="K146" s="59"/>
    </row>
    <row r="147" spans="1:11" ht="22.5" x14ac:dyDescent="0.2">
      <c r="A147" s="8">
        <v>93</v>
      </c>
      <c r="B147" s="44" t="s">
        <v>105</v>
      </c>
      <c r="C147" s="51" t="s">
        <v>371</v>
      </c>
      <c r="D147" s="30" t="s">
        <v>617</v>
      </c>
      <c r="E147" s="19" t="s">
        <v>616</v>
      </c>
      <c r="F147" s="57">
        <v>2625284</v>
      </c>
      <c r="G147" s="57">
        <v>92539</v>
      </c>
      <c r="H147" s="57">
        <v>92539</v>
      </c>
      <c r="I147" s="57">
        <v>0</v>
      </c>
      <c r="J147" s="58">
        <v>92539</v>
      </c>
      <c r="K147" s="59"/>
    </row>
    <row r="148" spans="1:11" x14ac:dyDescent="0.2">
      <c r="A148" s="8">
        <v>94</v>
      </c>
      <c r="B148" s="44" t="s">
        <v>106</v>
      </c>
      <c r="C148" s="51" t="s">
        <v>372</v>
      </c>
      <c r="D148" s="30" t="s">
        <v>610</v>
      </c>
      <c r="E148" s="19" t="s">
        <v>609</v>
      </c>
      <c r="F148" s="57">
        <v>202731</v>
      </c>
      <c r="G148" s="57">
        <v>200704</v>
      </c>
      <c r="H148" s="57">
        <v>84151</v>
      </c>
      <c r="I148" s="57">
        <v>0</v>
      </c>
      <c r="J148" s="58" t="s">
        <v>539</v>
      </c>
      <c r="K148" s="59" t="s">
        <v>544</v>
      </c>
    </row>
    <row r="149" spans="1:11" x14ac:dyDescent="0.2">
      <c r="A149" s="8">
        <f t="shared" ref="A149:A188" si="28">A148+1</f>
        <v>95</v>
      </c>
      <c r="B149" s="44" t="s">
        <v>107</v>
      </c>
      <c r="C149" s="51" t="s">
        <v>373</v>
      </c>
      <c r="D149" s="30" t="s">
        <v>610</v>
      </c>
      <c r="E149" s="19" t="s">
        <v>609</v>
      </c>
      <c r="F149" s="57">
        <v>80550</v>
      </c>
      <c r="G149" s="57">
        <v>4500</v>
      </c>
      <c r="H149" s="57">
        <v>4500</v>
      </c>
      <c r="I149" s="57">
        <v>0</v>
      </c>
      <c r="J149" s="57">
        <v>4500</v>
      </c>
      <c r="K149" s="59"/>
    </row>
    <row r="150" spans="1:11" x14ac:dyDescent="0.2">
      <c r="A150" s="8">
        <f t="shared" si="28"/>
        <v>96</v>
      </c>
      <c r="B150" s="44" t="s">
        <v>108</v>
      </c>
      <c r="C150" s="51" t="s">
        <v>374</v>
      </c>
      <c r="D150" s="30" t="s">
        <v>610</v>
      </c>
      <c r="E150" s="19" t="s">
        <v>609</v>
      </c>
      <c r="F150" s="58">
        <v>151845</v>
      </c>
      <c r="G150" s="58">
        <v>147273</v>
      </c>
      <c r="H150" s="58">
        <v>147273</v>
      </c>
      <c r="I150" s="57">
        <v>0</v>
      </c>
      <c r="J150" s="57">
        <v>126273</v>
      </c>
      <c r="K150" s="59"/>
    </row>
    <row r="151" spans="1:11" ht="33.75" x14ac:dyDescent="0.2">
      <c r="A151" s="8">
        <f t="shared" si="28"/>
        <v>97</v>
      </c>
      <c r="B151" s="44" t="s">
        <v>109</v>
      </c>
      <c r="C151" s="51" t="s">
        <v>375</v>
      </c>
      <c r="D151" s="10" t="s">
        <v>613</v>
      </c>
      <c r="E151" s="19" t="s">
        <v>612</v>
      </c>
      <c r="F151" s="58">
        <v>610000</v>
      </c>
      <c r="G151" s="58">
        <v>2939000</v>
      </c>
      <c r="H151" s="58">
        <v>0</v>
      </c>
      <c r="I151" s="57">
        <v>0</v>
      </c>
      <c r="J151" s="57" t="s">
        <v>539</v>
      </c>
      <c r="K151" s="59" t="s">
        <v>541</v>
      </c>
    </row>
    <row r="152" spans="1:11" x14ac:dyDescent="0.2">
      <c r="A152" s="8">
        <f t="shared" si="28"/>
        <v>98</v>
      </c>
      <c r="B152" s="44" t="s">
        <v>110</v>
      </c>
      <c r="C152" s="51" t="s">
        <v>376</v>
      </c>
      <c r="D152" s="10" t="s">
        <v>613</v>
      </c>
      <c r="E152" s="19" t="s">
        <v>612</v>
      </c>
      <c r="F152" s="58">
        <v>942500</v>
      </c>
      <c r="G152" s="58">
        <v>2428200</v>
      </c>
      <c r="H152" s="58">
        <v>189700</v>
      </c>
      <c r="I152" s="57">
        <v>0</v>
      </c>
      <c r="J152" s="57">
        <v>202300</v>
      </c>
      <c r="K152" s="59"/>
    </row>
    <row r="153" spans="1:11" x14ac:dyDescent="0.2">
      <c r="A153" s="8">
        <f t="shared" si="28"/>
        <v>99</v>
      </c>
      <c r="B153" s="44" t="s">
        <v>111</v>
      </c>
      <c r="C153" s="51" t="s">
        <v>377</v>
      </c>
      <c r="D153" s="10" t="s">
        <v>613</v>
      </c>
      <c r="E153" s="19" t="s">
        <v>612</v>
      </c>
      <c r="F153" s="57">
        <v>642200</v>
      </c>
      <c r="G153" s="57">
        <v>642200</v>
      </c>
      <c r="H153" s="57">
        <v>642200</v>
      </c>
      <c r="I153" s="57">
        <v>0</v>
      </c>
      <c r="J153" s="57">
        <v>642200</v>
      </c>
      <c r="K153" s="59"/>
    </row>
    <row r="154" spans="1:11" ht="34.5" customHeight="1" x14ac:dyDescent="0.2">
      <c r="A154" s="8">
        <f t="shared" si="28"/>
        <v>100</v>
      </c>
      <c r="B154" s="44" t="s">
        <v>112</v>
      </c>
      <c r="C154" s="51" t="s">
        <v>378</v>
      </c>
      <c r="D154" s="10" t="s">
        <v>613</v>
      </c>
      <c r="E154" s="19" t="s">
        <v>612</v>
      </c>
      <c r="F154" s="57">
        <v>1207205</v>
      </c>
      <c r="G154" s="57">
        <v>3333155</v>
      </c>
      <c r="H154" s="57">
        <v>4102869</v>
      </c>
      <c r="I154" s="57">
        <v>0</v>
      </c>
      <c r="J154" s="57">
        <v>5126419</v>
      </c>
      <c r="K154" s="59"/>
    </row>
    <row r="155" spans="1:11" ht="22.5" x14ac:dyDescent="0.2">
      <c r="A155" s="8">
        <f t="shared" si="28"/>
        <v>101</v>
      </c>
      <c r="B155" s="44" t="s">
        <v>113</v>
      </c>
      <c r="C155" s="51" t="s">
        <v>379</v>
      </c>
      <c r="D155" s="10" t="s">
        <v>613</v>
      </c>
      <c r="E155" s="19" t="s">
        <v>612</v>
      </c>
      <c r="F155" s="57">
        <v>2987730</v>
      </c>
      <c r="G155" s="57">
        <v>1468699</v>
      </c>
      <c r="H155" s="57">
        <v>37754</v>
      </c>
      <c r="I155" s="57">
        <v>0</v>
      </c>
      <c r="J155" s="58">
        <v>37754</v>
      </c>
      <c r="K155" s="59"/>
    </row>
    <row r="156" spans="1:11" x14ac:dyDescent="0.2">
      <c r="A156" s="8">
        <f t="shared" si="28"/>
        <v>102</v>
      </c>
      <c r="B156" s="44" t="s">
        <v>114</v>
      </c>
      <c r="C156" s="51" t="s">
        <v>380</v>
      </c>
      <c r="D156" s="10" t="s">
        <v>613</v>
      </c>
      <c r="E156" s="19" t="s">
        <v>612</v>
      </c>
      <c r="F156" s="57">
        <v>782034</v>
      </c>
      <c r="G156" s="57">
        <v>329130</v>
      </c>
      <c r="H156" s="57">
        <v>1510942</v>
      </c>
      <c r="I156" s="57">
        <v>0</v>
      </c>
      <c r="J156" s="58" t="s">
        <v>539</v>
      </c>
      <c r="K156" s="59" t="s">
        <v>544</v>
      </c>
    </row>
    <row r="157" spans="1:11" x14ac:dyDescent="0.2">
      <c r="A157" s="8">
        <f t="shared" si="28"/>
        <v>103</v>
      </c>
      <c r="B157" s="44" t="s">
        <v>115</v>
      </c>
      <c r="C157" s="51" t="s">
        <v>381</v>
      </c>
      <c r="D157" s="10" t="s">
        <v>613</v>
      </c>
      <c r="E157" s="19" t="s">
        <v>612</v>
      </c>
      <c r="F157" s="57">
        <v>451566</v>
      </c>
      <c r="G157" s="57">
        <v>367098</v>
      </c>
      <c r="H157" s="57">
        <v>166462</v>
      </c>
      <c r="I157" s="57">
        <v>0</v>
      </c>
      <c r="J157" s="58" t="s">
        <v>539</v>
      </c>
      <c r="K157" s="59" t="s">
        <v>544</v>
      </c>
    </row>
    <row r="158" spans="1:11" ht="21" customHeight="1" x14ac:dyDescent="0.2">
      <c r="A158" s="8">
        <f t="shared" si="28"/>
        <v>104</v>
      </c>
      <c r="B158" s="44" t="s">
        <v>116</v>
      </c>
      <c r="C158" s="51" t="s">
        <v>382</v>
      </c>
      <c r="D158" s="10" t="s">
        <v>613</v>
      </c>
      <c r="E158" s="19" t="s">
        <v>612</v>
      </c>
      <c r="F158" s="57">
        <v>407285</v>
      </c>
      <c r="G158" s="57">
        <v>9814</v>
      </c>
      <c r="H158" s="57">
        <v>9814</v>
      </c>
      <c r="I158" s="57">
        <v>0</v>
      </c>
      <c r="J158" s="58">
        <v>9814</v>
      </c>
      <c r="K158" s="59"/>
    </row>
    <row r="159" spans="1:11" ht="22.5" x14ac:dyDescent="0.2">
      <c r="A159" s="8">
        <f t="shared" si="28"/>
        <v>105</v>
      </c>
      <c r="B159" s="44" t="s">
        <v>117</v>
      </c>
      <c r="C159" s="51" t="s">
        <v>383</v>
      </c>
      <c r="D159" s="10" t="s">
        <v>613</v>
      </c>
      <c r="E159" s="19" t="s">
        <v>612</v>
      </c>
      <c r="F159" s="57">
        <v>184938</v>
      </c>
      <c r="G159" s="57">
        <v>184938</v>
      </c>
      <c r="H159" s="57">
        <v>184938</v>
      </c>
      <c r="I159" s="57">
        <v>0</v>
      </c>
      <c r="J159" s="58">
        <v>184938</v>
      </c>
      <c r="K159" s="59"/>
    </row>
    <row r="160" spans="1:11" ht="22.5" x14ac:dyDescent="0.2">
      <c r="A160" s="8">
        <f t="shared" si="28"/>
        <v>106</v>
      </c>
      <c r="B160" s="44" t="s">
        <v>118</v>
      </c>
      <c r="C160" s="51" t="s">
        <v>384</v>
      </c>
      <c r="D160" s="10" t="s">
        <v>613</v>
      </c>
      <c r="E160" s="19" t="s">
        <v>612</v>
      </c>
      <c r="F160" s="57">
        <v>171324</v>
      </c>
      <c r="G160" s="57">
        <v>102663</v>
      </c>
      <c r="H160" s="57">
        <v>102447</v>
      </c>
      <c r="I160" s="57">
        <v>0</v>
      </c>
      <c r="J160" s="58">
        <v>102447</v>
      </c>
      <c r="K160" s="59"/>
    </row>
    <row r="161" spans="1:11" ht="22.5" x14ac:dyDescent="0.2">
      <c r="A161" s="8">
        <f t="shared" si="28"/>
        <v>107</v>
      </c>
      <c r="B161" s="44" t="s">
        <v>119</v>
      </c>
      <c r="C161" s="51" t="s">
        <v>385</v>
      </c>
      <c r="D161" s="30" t="s">
        <v>617</v>
      </c>
      <c r="E161" s="19" t="s">
        <v>616</v>
      </c>
      <c r="F161" s="57">
        <v>90000</v>
      </c>
      <c r="G161" s="57">
        <v>130000</v>
      </c>
      <c r="H161" s="57">
        <v>153376</v>
      </c>
      <c r="I161" s="57">
        <v>0</v>
      </c>
      <c r="J161" s="57">
        <v>152712</v>
      </c>
      <c r="K161" s="59"/>
    </row>
    <row r="162" spans="1:11" ht="33.75" x14ac:dyDescent="0.2">
      <c r="A162" s="8">
        <f t="shared" si="28"/>
        <v>108</v>
      </c>
      <c r="B162" s="44" t="s">
        <v>120</v>
      </c>
      <c r="C162" s="51" t="s">
        <v>386</v>
      </c>
      <c r="D162" s="30" t="s">
        <v>617</v>
      </c>
      <c r="E162" s="19" t="s">
        <v>616</v>
      </c>
      <c r="F162" s="58">
        <v>8077</v>
      </c>
      <c r="G162" s="58">
        <v>0</v>
      </c>
      <c r="H162" s="58">
        <v>0</v>
      </c>
      <c r="I162" s="58">
        <v>0</v>
      </c>
      <c r="J162" s="57" t="s">
        <v>539</v>
      </c>
      <c r="K162" s="59" t="s">
        <v>540</v>
      </c>
    </row>
    <row r="163" spans="1:11" ht="22.5" x14ac:dyDescent="0.2">
      <c r="A163" s="8">
        <f t="shared" si="28"/>
        <v>109</v>
      </c>
      <c r="B163" s="44" t="s">
        <v>121</v>
      </c>
      <c r="C163" s="51" t="s">
        <v>387</v>
      </c>
      <c r="D163" s="30" t="s">
        <v>617</v>
      </c>
      <c r="E163" s="19" t="s">
        <v>616</v>
      </c>
      <c r="F163" s="58">
        <v>60259</v>
      </c>
      <c r="G163" s="58">
        <v>0</v>
      </c>
      <c r="H163" s="58">
        <v>0</v>
      </c>
      <c r="I163" s="58">
        <v>0</v>
      </c>
      <c r="J163" s="57" t="s">
        <v>539</v>
      </c>
      <c r="K163" s="59" t="s">
        <v>540</v>
      </c>
    </row>
    <row r="164" spans="1:11" ht="27.75" customHeight="1" x14ac:dyDescent="0.2">
      <c r="A164" s="8">
        <f t="shared" si="28"/>
        <v>110</v>
      </c>
      <c r="B164" s="44" t="s">
        <v>122</v>
      </c>
      <c r="C164" s="51" t="s">
        <v>388</v>
      </c>
      <c r="D164" s="30" t="s">
        <v>617</v>
      </c>
      <c r="E164" s="19" t="s">
        <v>616</v>
      </c>
      <c r="F164" s="58">
        <v>50000</v>
      </c>
      <c r="G164" s="58">
        <v>1199660</v>
      </c>
      <c r="H164" s="58">
        <v>1199660</v>
      </c>
      <c r="I164" s="57">
        <v>0</v>
      </c>
      <c r="J164" s="57" t="s">
        <v>539</v>
      </c>
      <c r="K164" s="59" t="s">
        <v>544</v>
      </c>
    </row>
    <row r="165" spans="1:11" ht="33.75" x14ac:dyDescent="0.2">
      <c r="A165" s="8">
        <f t="shared" si="28"/>
        <v>111</v>
      </c>
      <c r="B165" s="44" t="s">
        <v>123</v>
      </c>
      <c r="C165" s="51" t="s">
        <v>389</v>
      </c>
      <c r="D165" s="30" t="s">
        <v>617</v>
      </c>
      <c r="E165" s="19" t="s">
        <v>616</v>
      </c>
      <c r="F165" s="57">
        <v>67917</v>
      </c>
      <c r="G165" s="57">
        <v>0</v>
      </c>
      <c r="H165" s="57">
        <v>0</v>
      </c>
      <c r="I165" s="57">
        <v>0</v>
      </c>
      <c r="J165" s="57" t="s">
        <v>539</v>
      </c>
      <c r="K165" s="59" t="s">
        <v>540</v>
      </c>
    </row>
    <row r="166" spans="1:11" ht="22.5" x14ac:dyDescent="0.2">
      <c r="A166" s="8">
        <f t="shared" si="28"/>
        <v>112</v>
      </c>
      <c r="B166" s="44" t="s">
        <v>124</v>
      </c>
      <c r="C166" s="51" t="s">
        <v>390</v>
      </c>
      <c r="D166" s="10" t="s">
        <v>613</v>
      </c>
      <c r="E166" s="19" t="s">
        <v>612</v>
      </c>
      <c r="F166" s="57">
        <v>280312</v>
      </c>
      <c r="G166" s="57">
        <v>280312</v>
      </c>
      <c r="H166" s="57">
        <v>280312</v>
      </c>
      <c r="I166" s="57">
        <v>0</v>
      </c>
      <c r="J166" s="57">
        <v>280312</v>
      </c>
      <c r="K166" s="59"/>
    </row>
    <row r="167" spans="1:11" ht="22.5" x14ac:dyDescent="0.2">
      <c r="A167" s="8">
        <f t="shared" si="28"/>
        <v>113</v>
      </c>
      <c r="B167" s="44" t="s">
        <v>125</v>
      </c>
      <c r="C167" s="51" t="s">
        <v>391</v>
      </c>
      <c r="D167" s="10" t="s">
        <v>586</v>
      </c>
      <c r="E167" s="19" t="s">
        <v>611</v>
      </c>
      <c r="F167" s="57">
        <v>41752</v>
      </c>
      <c r="G167" s="57">
        <v>32124</v>
      </c>
      <c r="H167" s="57">
        <v>0</v>
      </c>
      <c r="I167" s="57">
        <v>0</v>
      </c>
      <c r="J167" s="58" t="s">
        <v>539</v>
      </c>
      <c r="K167" s="59" t="s">
        <v>541</v>
      </c>
    </row>
    <row r="168" spans="1:11" ht="22.5" x14ac:dyDescent="0.2">
      <c r="A168" s="8">
        <f t="shared" si="28"/>
        <v>114</v>
      </c>
      <c r="B168" s="44" t="s">
        <v>126</v>
      </c>
      <c r="C168" s="51" t="s">
        <v>392</v>
      </c>
      <c r="D168" s="10" t="s">
        <v>613</v>
      </c>
      <c r="E168" s="19" t="s">
        <v>612</v>
      </c>
      <c r="F168" s="57">
        <v>28578</v>
      </c>
      <c r="G168" s="57">
        <v>28578</v>
      </c>
      <c r="H168" s="57">
        <v>28578</v>
      </c>
      <c r="I168" s="57">
        <v>0</v>
      </c>
      <c r="J168" s="58">
        <v>28578</v>
      </c>
      <c r="K168" s="59"/>
    </row>
    <row r="169" spans="1:11" ht="22.5" x14ac:dyDescent="0.2">
      <c r="A169" s="8">
        <f t="shared" si="28"/>
        <v>115</v>
      </c>
      <c r="B169" s="44" t="s">
        <v>127</v>
      </c>
      <c r="C169" s="51" t="s">
        <v>393</v>
      </c>
      <c r="D169" s="10" t="s">
        <v>583</v>
      </c>
      <c r="E169" s="9" t="s">
        <v>581</v>
      </c>
      <c r="F169" s="57">
        <v>72936</v>
      </c>
      <c r="G169" s="57">
        <v>71565</v>
      </c>
      <c r="H169" s="57">
        <v>33018</v>
      </c>
      <c r="I169" s="57">
        <v>0</v>
      </c>
      <c r="J169" s="58" t="s">
        <v>539</v>
      </c>
      <c r="K169" s="59" t="s">
        <v>544</v>
      </c>
    </row>
    <row r="170" spans="1:11" x14ac:dyDescent="0.2">
      <c r="A170" s="8">
        <f t="shared" si="28"/>
        <v>116</v>
      </c>
      <c r="B170" s="44" t="s">
        <v>128</v>
      </c>
      <c r="C170" s="51" t="s">
        <v>394</v>
      </c>
      <c r="D170" s="10" t="s">
        <v>625</v>
      </c>
      <c r="E170" s="9" t="s">
        <v>624</v>
      </c>
      <c r="F170" s="57">
        <v>1052746</v>
      </c>
      <c r="G170" s="57">
        <v>1052746</v>
      </c>
      <c r="H170" s="57">
        <v>1052746</v>
      </c>
      <c r="I170" s="57">
        <v>0</v>
      </c>
      <c r="J170" s="58">
        <v>1052746</v>
      </c>
      <c r="K170" s="59"/>
    </row>
    <row r="171" spans="1:11" x14ac:dyDescent="0.2">
      <c r="A171" s="8">
        <f t="shared" si="28"/>
        <v>117</v>
      </c>
      <c r="B171" s="44" t="s">
        <v>129</v>
      </c>
      <c r="C171" s="51" t="s">
        <v>395</v>
      </c>
      <c r="D171" s="10" t="s">
        <v>623</v>
      </c>
      <c r="E171" s="9" t="s">
        <v>622</v>
      </c>
      <c r="F171" s="57">
        <v>1032807</v>
      </c>
      <c r="G171" s="57">
        <v>1032807</v>
      </c>
      <c r="H171" s="57">
        <v>1032807</v>
      </c>
      <c r="I171" s="57">
        <v>0</v>
      </c>
      <c r="J171" s="58">
        <v>1032807</v>
      </c>
      <c r="K171" s="59"/>
    </row>
    <row r="172" spans="1:11" ht="33.75" x14ac:dyDescent="0.2">
      <c r="A172" s="8">
        <f t="shared" si="28"/>
        <v>118</v>
      </c>
      <c r="B172" s="44" t="s">
        <v>130</v>
      </c>
      <c r="C172" s="51" t="s">
        <v>396</v>
      </c>
      <c r="D172" s="10" t="s">
        <v>625</v>
      </c>
      <c r="E172" s="9" t="s">
        <v>624</v>
      </c>
      <c r="F172" s="57">
        <v>1027569</v>
      </c>
      <c r="G172" s="57">
        <v>1914440</v>
      </c>
      <c r="H172" s="57">
        <v>961660</v>
      </c>
      <c r="I172" s="57">
        <v>0</v>
      </c>
      <c r="J172" s="58" t="s">
        <v>539</v>
      </c>
      <c r="K172" s="59" t="s">
        <v>544</v>
      </c>
    </row>
    <row r="173" spans="1:11" ht="22.5" x14ac:dyDescent="0.2">
      <c r="A173" s="8">
        <f t="shared" si="28"/>
        <v>119</v>
      </c>
      <c r="B173" s="44" t="s">
        <v>131</v>
      </c>
      <c r="C173" s="51" t="s">
        <v>397</v>
      </c>
      <c r="D173" s="10" t="s">
        <v>625</v>
      </c>
      <c r="E173" s="9" t="s">
        <v>624</v>
      </c>
      <c r="F173" s="57">
        <v>72600</v>
      </c>
      <c r="G173" s="57">
        <v>72600</v>
      </c>
      <c r="H173" s="57"/>
      <c r="I173" s="57">
        <v>0</v>
      </c>
      <c r="J173" s="57" t="s">
        <v>539</v>
      </c>
      <c r="K173" s="59" t="s">
        <v>541</v>
      </c>
    </row>
    <row r="174" spans="1:11" x14ac:dyDescent="0.2">
      <c r="A174" s="8">
        <f t="shared" si="28"/>
        <v>120</v>
      </c>
      <c r="B174" s="44" t="s">
        <v>132</v>
      </c>
      <c r="C174" s="51" t="s">
        <v>398</v>
      </c>
      <c r="D174" s="10" t="s">
        <v>625</v>
      </c>
      <c r="E174" s="9" t="s">
        <v>624</v>
      </c>
      <c r="F174" s="58">
        <v>57546</v>
      </c>
      <c r="G174" s="58">
        <v>57546</v>
      </c>
      <c r="H174" s="58">
        <v>57546</v>
      </c>
      <c r="I174" s="57">
        <v>0</v>
      </c>
      <c r="J174" s="57">
        <v>57546</v>
      </c>
      <c r="K174" s="59"/>
    </row>
    <row r="175" spans="1:11" x14ac:dyDescent="0.2">
      <c r="A175" s="8">
        <f t="shared" si="28"/>
        <v>121</v>
      </c>
      <c r="B175" s="44" t="s">
        <v>133</v>
      </c>
      <c r="C175" s="51" t="s">
        <v>399</v>
      </c>
      <c r="D175" s="10" t="s">
        <v>625</v>
      </c>
      <c r="E175" s="9" t="s">
        <v>624</v>
      </c>
      <c r="F175" s="58">
        <v>180963</v>
      </c>
      <c r="G175" s="58">
        <v>180963</v>
      </c>
      <c r="H175" s="58">
        <v>180963</v>
      </c>
      <c r="I175" s="57">
        <v>0</v>
      </c>
      <c r="J175" s="57">
        <v>180963</v>
      </c>
      <c r="K175" s="59"/>
    </row>
    <row r="176" spans="1:11" ht="33.75" x14ac:dyDescent="0.2">
      <c r="A176" s="8">
        <f t="shared" si="28"/>
        <v>122</v>
      </c>
      <c r="B176" s="44" t="s">
        <v>134</v>
      </c>
      <c r="C176" s="51" t="s">
        <v>400</v>
      </c>
      <c r="D176" s="10" t="s">
        <v>625</v>
      </c>
      <c r="E176" s="9" t="s">
        <v>624</v>
      </c>
      <c r="F176" s="58">
        <v>0</v>
      </c>
      <c r="G176" s="58">
        <v>486020</v>
      </c>
      <c r="H176" s="58">
        <v>486020</v>
      </c>
      <c r="I176" s="57">
        <v>0</v>
      </c>
      <c r="J176" s="57">
        <v>486020</v>
      </c>
      <c r="K176" s="59"/>
    </row>
    <row r="177" spans="1:11" x14ac:dyDescent="0.2">
      <c r="A177" s="8">
        <f t="shared" si="28"/>
        <v>123</v>
      </c>
      <c r="B177" s="44" t="s">
        <v>135</v>
      </c>
      <c r="C177" s="51" t="s">
        <v>401</v>
      </c>
      <c r="D177" s="10" t="s">
        <v>625</v>
      </c>
      <c r="E177" s="9" t="s">
        <v>624</v>
      </c>
      <c r="F177" s="57">
        <v>77544</v>
      </c>
      <c r="G177" s="57">
        <v>0</v>
      </c>
      <c r="H177" s="57">
        <v>0</v>
      </c>
      <c r="I177" s="57">
        <v>0</v>
      </c>
      <c r="J177" s="57" t="s">
        <v>539</v>
      </c>
      <c r="K177" s="59" t="s">
        <v>540</v>
      </c>
    </row>
    <row r="178" spans="1:11" ht="21.75" customHeight="1" x14ac:dyDescent="0.2">
      <c r="A178" s="8">
        <f t="shared" si="28"/>
        <v>124</v>
      </c>
      <c r="B178" s="44" t="s">
        <v>136</v>
      </c>
      <c r="C178" s="51" t="s">
        <v>402</v>
      </c>
      <c r="D178" s="10" t="s">
        <v>625</v>
      </c>
      <c r="E178" s="9" t="s">
        <v>624</v>
      </c>
      <c r="F178" s="57">
        <v>405975</v>
      </c>
      <c r="G178" s="57">
        <v>424190</v>
      </c>
      <c r="H178" s="57">
        <v>363085</v>
      </c>
      <c r="I178" s="57">
        <v>0</v>
      </c>
      <c r="J178" s="57" t="s">
        <v>539</v>
      </c>
      <c r="K178" s="59" t="s">
        <v>544</v>
      </c>
    </row>
    <row r="179" spans="1:11" ht="22.5" x14ac:dyDescent="0.2">
      <c r="A179" s="8">
        <f t="shared" si="28"/>
        <v>125</v>
      </c>
      <c r="B179" s="44" t="s">
        <v>137</v>
      </c>
      <c r="C179" s="51" t="s">
        <v>403</v>
      </c>
      <c r="D179" s="10" t="s">
        <v>625</v>
      </c>
      <c r="E179" s="9" t="s">
        <v>624</v>
      </c>
      <c r="F179" s="57">
        <v>1448590</v>
      </c>
      <c r="G179" s="57">
        <v>1778590</v>
      </c>
      <c r="H179" s="57">
        <v>0</v>
      </c>
      <c r="I179" s="57">
        <v>0</v>
      </c>
      <c r="J179" s="58" t="s">
        <v>539</v>
      </c>
      <c r="K179" s="59" t="s">
        <v>541</v>
      </c>
    </row>
    <row r="180" spans="1:11" ht="22.5" x14ac:dyDescent="0.2">
      <c r="A180" s="8">
        <f t="shared" si="28"/>
        <v>126</v>
      </c>
      <c r="B180" s="44" t="s">
        <v>138</v>
      </c>
      <c r="C180" s="51" t="s">
        <v>404</v>
      </c>
      <c r="D180" s="10" t="s">
        <v>625</v>
      </c>
      <c r="E180" s="9" t="s">
        <v>624</v>
      </c>
      <c r="F180" s="57">
        <v>0</v>
      </c>
      <c r="G180" s="57">
        <v>0</v>
      </c>
      <c r="H180" s="57">
        <v>4903466</v>
      </c>
      <c r="I180" s="57">
        <v>0</v>
      </c>
      <c r="J180" s="58">
        <v>8577766</v>
      </c>
      <c r="K180" s="59"/>
    </row>
    <row r="181" spans="1:11" ht="57.75" customHeight="1" x14ac:dyDescent="0.2">
      <c r="A181" s="8">
        <f t="shared" si="28"/>
        <v>127</v>
      </c>
      <c r="B181" s="44" t="s">
        <v>139</v>
      </c>
      <c r="C181" s="51" t="s">
        <v>405</v>
      </c>
      <c r="D181" s="10" t="s">
        <v>625</v>
      </c>
      <c r="E181" s="9" t="s">
        <v>624</v>
      </c>
      <c r="F181" s="57">
        <v>253086</v>
      </c>
      <c r="G181" s="57">
        <v>0</v>
      </c>
      <c r="H181" s="57">
        <v>0</v>
      </c>
      <c r="I181" s="57">
        <v>0</v>
      </c>
      <c r="J181" s="58" t="s">
        <v>539</v>
      </c>
      <c r="K181" s="59" t="s">
        <v>540</v>
      </c>
    </row>
    <row r="182" spans="1:11" x14ac:dyDescent="0.2">
      <c r="A182" s="8">
        <f t="shared" si="28"/>
        <v>128</v>
      </c>
      <c r="B182" s="44" t="s">
        <v>140</v>
      </c>
      <c r="C182" s="51" t="s">
        <v>406</v>
      </c>
      <c r="D182" s="30" t="s">
        <v>630</v>
      </c>
      <c r="E182" s="19" t="s">
        <v>629</v>
      </c>
      <c r="F182" s="57">
        <v>377520</v>
      </c>
      <c r="G182" s="57">
        <v>0</v>
      </c>
      <c r="H182" s="57">
        <v>566280</v>
      </c>
      <c r="I182" s="57">
        <v>0</v>
      </c>
      <c r="J182" s="58">
        <v>62920</v>
      </c>
      <c r="K182" s="59"/>
    </row>
    <row r="183" spans="1:11" ht="21.75" customHeight="1" x14ac:dyDescent="0.2">
      <c r="A183" s="8">
        <f t="shared" si="28"/>
        <v>129</v>
      </c>
      <c r="B183" s="44" t="s">
        <v>141</v>
      </c>
      <c r="C183" s="51" t="s">
        <v>407</v>
      </c>
      <c r="D183" s="30" t="s">
        <v>630</v>
      </c>
      <c r="E183" s="19" t="s">
        <v>629</v>
      </c>
      <c r="F183" s="57">
        <v>144958</v>
      </c>
      <c r="G183" s="57">
        <v>34848</v>
      </c>
      <c r="H183" s="57">
        <v>34848</v>
      </c>
      <c r="I183" s="57">
        <v>0</v>
      </c>
      <c r="J183" s="58">
        <v>34848</v>
      </c>
      <c r="K183" s="59"/>
    </row>
    <row r="184" spans="1:11" ht="23.25" customHeight="1" x14ac:dyDescent="0.2">
      <c r="A184" s="8">
        <f t="shared" si="28"/>
        <v>130</v>
      </c>
      <c r="B184" s="44" t="s">
        <v>142</v>
      </c>
      <c r="C184" s="51" t="s">
        <v>408</v>
      </c>
      <c r="D184" s="30" t="s">
        <v>630</v>
      </c>
      <c r="E184" s="19" t="s">
        <v>629</v>
      </c>
      <c r="F184" s="57">
        <v>54065</v>
      </c>
      <c r="G184" s="57">
        <v>54065</v>
      </c>
      <c r="H184" s="57">
        <v>54065</v>
      </c>
      <c r="I184" s="57">
        <v>0</v>
      </c>
      <c r="J184" s="58">
        <v>54065</v>
      </c>
      <c r="K184" s="59"/>
    </row>
    <row r="185" spans="1:11" ht="22.5" customHeight="1" x14ac:dyDescent="0.2">
      <c r="A185" s="8">
        <f t="shared" si="28"/>
        <v>131</v>
      </c>
      <c r="B185" s="44" t="s">
        <v>143</v>
      </c>
      <c r="C185" s="51" t="s">
        <v>409</v>
      </c>
      <c r="D185" s="10" t="s">
        <v>628</v>
      </c>
      <c r="E185" s="19" t="s">
        <v>627</v>
      </c>
      <c r="F185" s="57">
        <v>60444</v>
      </c>
      <c r="G185" s="57">
        <v>60444</v>
      </c>
      <c r="H185" s="57">
        <v>60444</v>
      </c>
      <c r="I185" s="57">
        <v>0</v>
      </c>
      <c r="J185" s="57">
        <v>60444</v>
      </c>
      <c r="K185" s="59"/>
    </row>
    <row r="186" spans="1:11" x14ac:dyDescent="0.2">
      <c r="A186" s="8">
        <f t="shared" si="28"/>
        <v>132</v>
      </c>
      <c r="B186" s="44" t="s">
        <v>144</v>
      </c>
      <c r="C186" s="51" t="s">
        <v>410</v>
      </c>
      <c r="D186" s="10" t="s">
        <v>628</v>
      </c>
      <c r="E186" s="19" t="s">
        <v>627</v>
      </c>
      <c r="F186" s="58">
        <v>14200</v>
      </c>
      <c r="G186" s="58">
        <v>0</v>
      </c>
      <c r="H186" s="58">
        <v>0</v>
      </c>
      <c r="I186" s="58">
        <v>0</v>
      </c>
      <c r="J186" s="57" t="s">
        <v>539</v>
      </c>
      <c r="K186" s="59" t="s">
        <v>540</v>
      </c>
    </row>
    <row r="187" spans="1:11" ht="22.5" x14ac:dyDescent="0.2">
      <c r="A187" s="8">
        <f t="shared" si="28"/>
        <v>133</v>
      </c>
      <c r="B187" s="45" t="s">
        <v>145</v>
      </c>
      <c r="C187" s="52" t="s">
        <v>411</v>
      </c>
      <c r="D187" s="30" t="s">
        <v>617</v>
      </c>
      <c r="E187" s="9" t="s">
        <v>616</v>
      </c>
      <c r="F187" s="60">
        <v>299979</v>
      </c>
      <c r="G187" s="60">
        <v>86011</v>
      </c>
      <c r="H187" s="60">
        <v>86011</v>
      </c>
      <c r="I187" s="60">
        <v>0</v>
      </c>
      <c r="J187" s="61">
        <v>86011</v>
      </c>
      <c r="K187" s="62"/>
    </row>
    <row r="188" spans="1:11" ht="22.5" x14ac:dyDescent="0.2">
      <c r="A188" s="8">
        <f t="shared" si="28"/>
        <v>134</v>
      </c>
      <c r="B188" s="45" t="s">
        <v>146</v>
      </c>
      <c r="C188" s="52" t="s">
        <v>412</v>
      </c>
      <c r="D188" s="10"/>
      <c r="E188" s="13" t="s">
        <v>574</v>
      </c>
      <c r="F188" s="60">
        <f>SUM(F189:F190)</f>
        <v>0</v>
      </c>
      <c r="G188" s="60">
        <f t="shared" ref="G188:I188" si="29">SUM(G189:G190)</f>
        <v>275148</v>
      </c>
      <c r="H188" s="60">
        <f t="shared" si="29"/>
        <v>677908</v>
      </c>
      <c r="I188" s="60">
        <f t="shared" si="29"/>
        <v>10420475</v>
      </c>
      <c r="J188" s="61" t="s">
        <v>539</v>
      </c>
      <c r="K188" s="62" t="s">
        <v>546</v>
      </c>
    </row>
    <row r="189" spans="1:11" ht="22.5" x14ac:dyDescent="0.2">
      <c r="A189" s="8"/>
      <c r="B189" s="45"/>
      <c r="C189" s="52"/>
      <c r="D189" s="30" t="s">
        <v>617</v>
      </c>
      <c r="E189" s="9" t="s">
        <v>616</v>
      </c>
      <c r="F189" s="60"/>
      <c r="G189" s="60"/>
      <c r="H189" s="60"/>
      <c r="I189" s="60">
        <v>120222</v>
      </c>
      <c r="J189" s="61"/>
      <c r="K189" s="62"/>
    </row>
    <row r="190" spans="1:11" x14ac:dyDescent="0.2">
      <c r="A190" s="8"/>
      <c r="B190" s="45"/>
      <c r="C190" s="52"/>
      <c r="D190" s="30" t="s">
        <v>610</v>
      </c>
      <c r="E190" s="19" t="s">
        <v>609</v>
      </c>
      <c r="F190" s="60"/>
      <c r="G190" s="60">
        <v>275148</v>
      </c>
      <c r="H190" s="60">
        <v>677908</v>
      </c>
      <c r="I190" s="60">
        <v>10300253</v>
      </c>
      <c r="J190" s="61"/>
      <c r="K190" s="62"/>
    </row>
    <row r="191" spans="1:11" x14ac:dyDescent="0.2">
      <c r="A191" s="100" t="s">
        <v>554</v>
      </c>
      <c r="B191" s="101"/>
      <c r="C191" s="101"/>
      <c r="D191" s="101"/>
      <c r="E191" s="102"/>
      <c r="F191" s="71">
        <f>SUM(F192:F201,F205:F210,F215:F217,F222)</f>
        <v>65209107</v>
      </c>
      <c r="G191" s="71">
        <f t="shared" ref="G191:J191" si="30">SUM(G192:G201,G205:G210,G215:G217,G222)</f>
        <v>74011767</v>
      </c>
      <c r="H191" s="71">
        <f t="shared" si="30"/>
        <v>77230513</v>
      </c>
      <c r="I191" s="71">
        <f t="shared" si="30"/>
        <v>5490066</v>
      </c>
      <c r="J191" s="71">
        <f t="shared" si="30"/>
        <v>81952520</v>
      </c>
      <c r="K191" s="70"/>
    </row>
    <row r="192" spans="1:11" ht="33.75" x14ac:dyDescent="0.2">
      <c r="A192" s="8">
        <v>135</v>
      </c>
      <c r="B192" s="44" t="s">
        <v>147</v>
      </c>
      <c r="C192" s="51" t="s">
        <v>413</v>
      </c>
      <c r="D192" s="30" t="s">
        <v>632</v>
      </c>
      <c r="E192" s="9" t="s">
        <v>631</v>
      </c>
      <c r="F192" s="58">
        <v>29856044</v>
      </c>
      <c r="G192" s="58">
        <v>31652244</v>
      </c>
      <c r="H192" s="58">
        <v>33599724</v>
      </c>
      <c r="I192" s="58">
        <v>0</v>
      </c>
      <c r="J192" s="57">
        <v>43337122</v>
      </c>
      <c r="K192" s="59"/>
    </row>
    <row r="193" spans="1:11" ht="22.5" x14ac:dyDescent="0.2">
      <c r="A193" s="8">
        <f>A192+1</f>
        <v>136</v>
      </c>
      <c r="B193" s="44" t="s">
        <v>148</v>
      </c>
      <c r="C193" s="51" t="s">
        <v>635</v>
      </c>
      <c r="D193" s="30" t="s">
        <v>634</v>
      </c>
      <c r="E193" s="9" t="s">
        <v>633</v>
      </c>
      <c r="F193" s="58">
        <v>10000000</v>
      </c>
      <c r="G193" s="58">
        <v>15000000</v>
      </c>
      <c r="H193" s="58">
        <v>15000000</v>
      </c>
      <c r="I193" s="58">
        <v>0</v>
      </c>
      <c r="J193" s="57">
        <v>15000000</v>
      </c>
      <c r="K193" s="59"/>
    </row>
    <row r="194" spans="1:11" ht="22.5" x14ac:dyDescent="0.2">
      <c r="A194" s="8">
        <f t="shared" ref="A194:A201" si="31">A193+1</f>
        <v>137</v>
      </c>
      <c r="B194" s="44" t="s">
        <v>149</v>
      </c>
      <c r="C194" s="51" t="s">
        <v>414</v>
      </c>
      <c r="D194" s="30" t="s">
        <v>637</v>
      </c>
      <c r="E194" s="9" t="s">
        <v>636</v>
      </c>
      <c r="F194" s="58">
        <v>55691</v>
      </c>
      <c r="G194" s="58">
        <v>347685</v>
      </c>
      <c r="H194" s="58">
        <v>746487</v>
      </c>
      <c r="I194" s="58">
        <v>0</v>
      </c>
      <c r="J194" s="57">
        <v>1195162</v>
      </c>
      <c r="K194" s="59"/>
    </row>
    <row r="195" spans="1:11" ht="22.5" x14ac:dyDescent="0.2">
      <c r="A195" s="8">
        <f t="shared" si="31"/>
        <v>138</v>
      </c>
      <c r="B195" s="44" t="s">
        <v>150</v>
      </c>
      <c r="C195" s="51" t="s">
        <v>642</v>
      </c>
      <c r="D195" s="30" t="s">
        <v>644</v>
      </c>
      <c r="E195" s="9" t="s">
        <v>643</v>
      </c>
      <c r="F195" s="58">
        <v>500000</v>
      </c>
      <c r="G195" s="58">
        <v>500000</v>
      </c>
      <c r="H195" s="58">
        <v>500000</v>
      </c>
      <c r="I195" s="58">
        <v>0</v>
      </c>
      <c r="J195" s="57">
        <v>500000</v>
      </c>
      <c r="K195" s="59"/>
    </row>
    <row r="196" spans="1:11" x14ac:dyDescent="0.2">
      <c r="A196" s="8">
        <f t="shared" si="31"/>
        <v>139</v>
      </c>
      <c r="B196" s="44" t="s">
        <v>151</v>
      </c>
      <c r="C196" s="51" t="s">
        <v>645</v>
      </c>
      <c r="D196" s="30" t="s">
        <v>638</v>
      </c>
      <c r="E196" s="19" t="s">
        <v>646</v>
      </c>
      <c r="F196" s="58">
        <v>218000</v>
      </c>
      <c r="G196" s="58">
        <v>219000</v>
      </c>
      <c r="H196" s="58">
        <v>58000</v>
      </c>
      <c r="I196" s="58">
        <v>0</v>
      </c>
      <c r="J196" s="57">
        <v>58000</v>
      </c>
      <c r="K196" s="59"/>
    </row>
    <row r="197" spans="1:11" ht="22.5" x14ac:dyDescent="0.2">
      <c r="A197" s="8">
        <f t="shared" si="31"/>
        <v>140</v>
      </c>
      <c r="B197" s="44" t="s">
        <v>152</v>
      </c>
      <c r="C197" s="51" t="s">
        <v>649</v>
      </c>
      <c r="D197" s="30" t="s">
        <v>648</v>
      </c>
      <c r="E197" s="9" t="s">
        <v>647</v>
      </c>
      <c r="F197" s="58">
        <v>2500000</v>
      </c>
      <c r="G197" s="58">
        <v>0</v>
      </c>
      <c r="H197" s="58">
        <v>0</v>
      </c>
      <c r="I197" s="58">
        <v>0</v>
      </c>
      <c r="J197" s="57" t="s">
        <v>539</v>
      </c>
      <c r="K197" s="59" t="s">
        <v>540</v>
      </c>
    </row>
    <row r="198" spans="1:11" ht="45" x14ac:dyDescent="0.2">
      <c r="A198" s="8">
        <f t="shared" si="31"/>
        <v>141</v>
      </c>
      <c r="B198" s="44" t="s">
        <v>153</v>
      </c>
      <c r="C198" s="51" t="s">
        <v>415</v>
      </c>
      <c r="D198" s="30" t="s">
        <v>651</v>
      </c>
      <c r="E198" s="9" t="s">
        <v>650</v>
      </c>
      <c r="F198" s="58">
        <v>1261019</v>
      </c>
      <c r="G198" s="58">
        <v>1261019</v>
      </c>
      <c r="H198" s="58">
        <v>1261019</v>
      </c>
      <c r="I198" s="58">
        <v>0</v>
      </c>
      <c r="J198" s="57">
        <v>1261019</v>
      </c>
      <c r="K198" s="59"/>
    </row>
    <row r="199" spans="1:11" ht="33.75" x14ac:dyDescent="0.2">
      <c r="A199" s="8">
        <f t="shared" si="31"/>
        <v>142</v>
      </c>
      <c r="B199" s="44" t="s">
        <v>154</v>
      </c>
      <c r="C199" s="51" t="s">
        <v>653</v>
      </c>
      <c r="D199" s="30" t="s">
        <v>586</v>
      </c>
      <c r="E199" s="9" t="s">
        <v>652</v>
      </c>
      <c r="F199" s="58">
        <v>0</v>
      </c>
      <c r="G199" s="58">
        <v>816552</v>
      </c>
      <c r="H199" s="58">
        <v>865064</v>
      </c>
      <c r="I199" s="58">
        <v>0</v>
      </c>
      <c r="J199" s="57">
        <v>865064</v>
      </c>
      <c r="K199" s="59"/>
    </row>
    <row r="200" spans="1:11" x14ac:dyDescent="0.2">
      <c r="A200" s="8">
        <f t="shared" si="31"/>
        <v>143</v>
      </c>
      <c r="B200" s="44" t="s">
        <v>155</v>
      </c>
      <c r="C200" s="51" t="s">
        <v>654</v>
      </c>
      <c r="D200" s="30" t="s">
        <v>667</v>
      </c>
      <c r="E200" s="9" t="s">
        <v>666</v>
      </c>
      <c r="F200" s="58">
        <v>1612091</v>
      </c>
      <c r="G200" s="58">
        <v>319650</v>
      </c>
      <c r="H200" s="58">
        <v>135800</v>
      </c>
      <c r="I200" s="58">
        <v>0</v>
      </c>
      <c r="J200" s="57">
        <v>135800</v>
      </c>
      <c r="K200" s="59"/>
    </row>
    <row r="201" spans="1:11" ht="22.5" x14ac:dyDescent="0.2">
      <c r="A201" s="8">
        <f t="shared" si="31"/>
        <v>144</v>
      </c>
      <c r="B201" s="44" t="s">
        <v>156</v>
      </c>
      <c r="C201" s="51" t="s">
        <v>655</v>
      </c>
      <c r="D201" s="84"/>
      <c r="E201" s="13" t="s">
        <v>574</v>
      </c>
      <c r="F201" s="58">
        <f>SUM(F202:F204)</f>
        <v>1099435</v>
      </c>
      <c r="G201" s="58">
        <f t="shared" ref="G201:I201" si="32">SUM(G202:G204)</f>
        <v>1990066</v>
      </c>
      <c r="H201" s="58">
        <f t="shared" si="32"/>
        <v>1990066</v>
      </c>
      <c r="I201" s="58">
        <f t="shared" si="32"/>
        <v>1990066</v>
      </c>
      <c r="J201" s="57" t="s">
        <v>539</v>
      </c>
      <c r="K201" s="59">
        <v>2025</v>
      </c>
    </row>
    <row r="202" spans="1:11" x14ac:dyDescent="0.2">
      <c r="A202" s="8"/>
      <c r="B202" s="44"/>
      <c r="C202" s="51"/>
      <c r="D202" s="84" t="s">
        <v>634</v>
      </c>
      <c r="E202" s="19" t="s">
        <v>633</v>
      </c>
      <c r="F202" s="58">
        <v>99435</v>
      </c>
      <c r="G202" s="58">
        <v>99435</v>
      </c>
      <c r="H202" s="58">
        <v>99435</v>
      </c>
      <c r="I202" s="58">
        <v>99435</v>
      </c>
      <c r="J202" s="57"/>
      <c r="K202" s="59"/>
    </row>
    <row r="203" spans="1:11" x14ac:dyDescent="0.2">
      <c r="A203" s="8"/>
      <c r="B203" s="44"/>
      <c r="C203" s="51"/>
      <c r="D203" s="84" t="s">
        <v>669</v>
      </c>
      <c r="E203" s="19" t="s">
        <v>668</v>
      </c>
      <c r="F203" s="58">
        <v>1000000</v>
      </c>
      <c r="G203" s="58">
        <v>1000000</v>
      </c>
      <c r="H203" s="58">
        <v>1000000</v>
      </c>
      <c r="I203" s="58">
        <v>1000000</v>
      </c>
      <c r="J203" s="57"/>
      <c r="K203" s="59"/>
    </row>
    <row r="204" spans="1:11" ht="22.5" x14ac:dyDescent="0.2">
      <c r="A204" s="8"/>
      <c r="B204" s="44"/>
      <c r="C204" s="51"/>
      <c r="D204" s="84" t="s">
        <v>671</v>
      </c>
      <c r="E204" s="19" t="s">
        <v>670</v>
      </c>
      <c r="F204" s="58"/>
      <c r="G204" s="58">
        <v>890631</v>
      </c>
      <c r="H204" s="58">
        <v>890631</v>
      </c>
      <c r="I204" s="58">
        <v>890631</v>
      </c>
      <c r="J204" s="57"/>
      <c r="K204" s="59"/>
    </row>
    <row r="205" spans="1:11" ht="22.5" x14ac:dyDescent="0.2">
      <c r="A205" s="8">
        <v>145</v>
      </c>
      <c r="B205" s="44" t="s">
        <v>157</v>
      </c>
      <c r="C205" s="51" t="s">
        <v>656</v>
      </c>
      <c r="D205" s="84" t="s">
        <v>671</v>
      </c>
      <c r="E205" s="19" t="s">
        <v>670</v>
      </c>
      <c r="F205" s="58">
        <v>3500000</v>
      </c>
      <c r="G205" s="58">
        <v>3500000</v>
      </c>
      <c r="H205" s="58">
        <v>3500000</v>
      </c>
      <c r="I205" s="58">
        <v>3500000</v>
      </c>
      <c r="J205" s="57" t="s">
        <v>539</v>
      </c>
      <c r="K205" s="59">
        <v>2026</v>
      </c>
    </row>
    <row r="206" spans="1:11" ht="22.5" x14ac:dyDescent="0.2">
      <c r="A206" s="8">
        <f>A205+1</f>
        <v>146</v>
      </c>
      <c r="B206" s="44" t="s">
        <v>158</v>
      </c>
      <c r="C206" s="51" t="s">
        <v>657</v>
      </c>
      <c r="D206" s="84" t="s">
        <v>673</v>
      </c>
      <c r="E206" s="19" t="s">
        <v>672</v>
      </c>
      <c r="F206" s="58">
        <v>2000000</v>
      </c>
      <c r="G206" s="58">
        <v>2000000</v>
      </c>
      <c r="H206" s="58">
        <v>1200000</v>
      </c>
      <c r="I206" s="58">
        <v>0</v>
      </c>
      <c r="J206" s="57">
        <v>1226000</v>
      </c>
      <c r="K206" s="59"/>
    </row>
    <row r="207" spans="1:11" ht="45" x14ac:dyDescent="0.2">
      <c r="A207" s="8">
        <f t="shared" ref="A207:A210" si="33">A206+1</f>
        <v>147</v>
      </c>
      <c r="B207" s="44" t="s">
        <v>159</v>
      </c>
      <c r="C207" s="51" t="s">
        <v>658</v>
      </c>
      <c r="D207" s="84" t="s">
        <v>588</v>
      </c>
      <c r="E207" s="85" t="s">
        <v>588</v>
      </c>
      <c r="F207" s="58">
        <v>82694</v>
      </c>
      <c r="G207" s="58">
        <v>252288</v>
      </c>
      <c r="H207" s="58">
        <v>267937</v>
      </c>
      <c r="I207" s="58">
        <v>0</v>
      </c>
      <c r="J207" s="57">
        <v>267937</v>
      </c>
      <c r="K207" s="59"/>
    </row>
    <row r="208" spans="1:11" ht="35.25" customHeight="1" x14ac:dyDescent="0.2">
      <c r="A208" s="8">
        <f t="shared" si="33"/>
        <v>148</v>
      </c>
      <c r="B208" s="44" t="s">
        <v>160</v>
      </c>
      <c r="C208" s="51" t="s">
        <v>659</v>
      </c>
      <c r="D208" s="30" t="s">
        <v>675</v>
      </c>
      <c r="E208" s="19" t="s">
        <v>674</v>
      </c>
      <c r="F208" s="58">
        <v>90263</v>
      </c>
      <c r="G208" s="58">
        <v>137747</v>
      </c>
      <c r="H208" s="58">
        <v>165520</v>
      </c>
      <c r="I208" s="58">
        <v>0</v>
      </c>
      <c r="J208" s="57">
        <v>165520</v>
      </c>
      <c r="K208" s="59"/>
    </row>
    <row r="209" spans="1:11" x14ac:dyDescent="0.2">
      <c r="A209" s="8">
        <f t="shared" si="33"/>
        <v>149</v>
      </c>
      <c r="B209" s="44" t="s">
        <v>161</v>
      </c>
      <c r="C209" s="51" t="s">
        <v>660</v>
      </c>
      <c r="D209" s="30" t="s">
        <v>677</v>
      </c>
      <c r="E209" s="19" t="s">
        <v>676</v>
      </c>
      <c r="F209" s="58">
        <v>300000</v>
      </c>
      <c r="G209" s="58">
        <v>300000</v>
      </c>
      <c r="H209" s="58">
        <v>300000</v>
      </c>
      <c r="I209" s="58">
        <v>0</v>
      </c>
      <c r="J209" s="57">
        <v>300000</v>
      </c>
      <c r="K209" s="59"/>
    </row>
    <row r="210" spans="1:11" ht="33.75" x14ac:dyDescent="0.2">
      <c r="A210" s="8">
        <f t="shared" si="33"/>
        <v>150</v>
      </c>
      <c r="B210" s="44" t="s">
        <v>162</v>
      </c>
      <c r="C210" s="51" t="s">
        <v>661</v>
      </c>
      <c r="D210" s="84"/>
      <c r="E210" s="13" t="s">
        <v>574</v>
      </c>
      <c r="F210" s="58">
        <f>SUM(F211:F214)</f>
        <v>3600000</v>
      </c>
      <c r="G210" s="58">
        <f t="shared" ref="G210:J210" si="34">SUM(G211:G214)</f>
        <v>3600000</v>
      </c>
      <c r="H210" s="58">
        <f t="shared" si="34"/>
        <v>3600000</v>
      </c>
      <c r="I210" s="58">
        <f t="shared" si="34"/>
        <v>0</v>
      </c>
      <c r="J210" s="58">
        <f t="shared" si="34"/>
        <v>3600000</v>
      </c>
      <c r="K210" s="59"/>
    </row>
    <row r="211" spans="1:11" x14ac:dyDescent="0.2">
      <c r="A211" s="8"/>
      <c r="B211" s="44"/>
      <c r="C211" s="51"/>
      <c r="D211" s="84" t="s">
        <v>679</v>
      </c>
      <c r="E211" s="19" t="s">
        <v>678</v>
      </c>
      <c r="F211" s="58">
        <v>250000</v>
      </c>
      <c r="G211" s="58">
        <v>250000</v>
      </c>
      <c r="H211" s="58">
        <v>250000</v>
      </c>
      <c r="I211" s="58"/>
      <c r="J211" s="58">
        <v>250000</v>
      </c>
      <c r="K211" s="59"/>
    </row>
    <row r="212" spans="1:11" ht="22.5" x14ac:dyDescent="0.2">
      <c r="A212" s="8"/>
      <c r="B212" s="44"/>
      <c r="C212" s="51"/>
      <c r="D212" s="84" t="s">
        <v>681</v>
      </c>
      <c r="E212" s="19" t="s">
        <v>680</v>
      </c>
      <c r="F212" s="58">
        <v>850000</v>
      </c>
      <c r="G212" s="58">
        <v>850000</v>
      </c>
      <c r="H212" s="58">
        <v>850000</v>
      </c>
      <c r="I212" s="58"/>
      <c r="J212" s="58">
        <v>850000</v>
      </c>
      <c r="K212" s="59"/>
    </row>
    <row r="213" spans="1:11" x14ac:dyDescent="0.2">
      <c r="A213" s="8"/>
      <c r="B213" s="44"/>
      <c r="C213" s="51"/>
      <c r="D213" s="84" t="s">
        <v>683</v>
      </c>
      <c r="E213" s="19" t="s">
        <v>682</v>
      </c>
      <c r="F213" s="58">
        <v>2000000</v>
      </c>
      <c r="G213" s="58">
        <v>2000000</v>
      </c>
      <c r="H213" s="58">
        <v>2000000</v>
      </c>
      <c r="I213" s="58"/>
      <c r="J213" s="58">
        <v>2000000</v>
      </c>
      <c r="K213" s="59"/>
    </row>
    <row r="214" spans="1:11" ht="22.5" x14ac:dyDescent="0.2">
      <c r="A214" s="8"/>
      <c r="B214" s="44"/>
      <c r="C214" s="51"/>
      <c r="D214" s="84" t="s">
        <v>685</v>
      </c>
      <c r="E214" s="19" t="s">
        <v>684</v>
      </c>
      <c r="F214" s="58">
        <v>500000</v>
      </c>
      <c r="G214" s="58">
        <v>500000</v>
      </c>
      <c r="H214" s="58">
        <v>500000</v>
      </c>
      <c r="I214" s="58"/>
      <c r="J214" s="58">
        <v>500000</v>
      </c>
      <c r="K214" s="59"/>
    </row>
    <row r="215" spans="1:11" ht="22.5" x14ac:dyDescent="0.2">
      <c r="A215" s="8">
        <v>151</v>
      </c>
      <c r="B215" s="44" t="s">
        <v>163</v>
      </c>
      <c r="C215" s="51" t="s">
        <v>662</v>
      </c>
      <c r="D215" s="30" t="s">
        <v>687</v>
      </c>
      <c r="E215" s="19" t="s">
        <v>686</v>
      </c>
      <c r="F215" s="58">
        <v>754644</v>
      </c>
      <c r="G215" s="58">
        <v>754644</v>
      </c>
      <c r="H215" s="58">
        <v>754644</v>
      </c>
      <c r="I215" s="58">
        <v>0</v>
      </c>
      <c r="J215" s="57">
        <v>754644</v>
      </c>
      <c r="K215" s="59"/>
    </row>
    <row r="216" spans="1:11" ht="33.75" x14ac:dyDescent="0.2">
      <c r="A216" s="8">
        <v>152</v>
      </c>
      <c r="B216" s="44" t="s">
        <v>164</v>
      </c>
      <c r="C216" s="51" t="s">
        <v>663</v>
      </c>
      <c r="D216" s="30" t="s">
        <v>634</v>
      </c>
      <c r="E216" s="19" t="s">
        <v>633</v>
      </c>
      <c r="F216" s="58">
        <v>2000000</v>
      </c>
      <c r="G216" s="58">
        <v>2000000</v>
      </c>
      <c r="H216" s="58">
        <v>2000000</v>
      </c>
      <c r="I216" s="58">
        <v>0</v>
      </c>
      <c r="J216" s="57">
        <v>2000000</v>
      </c>
      <c r="K216" s="59"/>
    </row>
    <row r="217" spans="1:11" x14ac:dyDescent="0.2">
      <c r="A217" s="8">
        <v>153</v>
      </c>
      <c r="B217" s="44" t="s">
        <v>165</v>
      </c>
      <c r="C217" s="51" t="s">
        <v>664</v>
      </c>
      <c r="D217" s="30"/>
      <c r="E217" s="13" t="s">
        <v>574</v>
      </c>
      <c r="F217" s="58"/>
      <c r="G217" s="58">
        <f>SUM(G218:G221)</f>
        <v>2787345</v>
      </c>
      <c r="H217" s="58">
        <f t="shared" ref="H217:J217" si="35">SUM(H218:H221)</f>
        <v>2787345</v>
      </c>
      <c r="I217" s="58">
        <f t="shared" si="35"/>
        <v>0</v>
      </c>
      <c r="J217" s="58">
        <f t="shared" si="35"/>
        <v>2787345</v>
      </c>
      <c r="K217" s="59"/>
    </row>
    <row r="218" spans="1:11" ht="12.75" x14ac:dyDescent="0.2">
      <c r="A218" s="8"/>
      <c r="B218" s="44"/>
      <c r="C218" s="51"/>
      <c r="D218" s="30" t="s">
        <v>679</v>
      </c>
      <c r="E218" s="19" t="s">
        <v>678</v>
      </c>
      <c r="F218" s="86"/>
      <c r="G218" s="58">
        <v>770252</v>
      </c>
      <c r="H218" s="58">
        <v>770252</v>
      </c>
      <c r="I218" s="58"/>
      <c r="J218" s="58">
        <v>770252</v>
      </c>
      <c r="K218" s="59"/>
    </row>
    <row r="219" spans="1:11" ht="22.5" x14ac:dyDescent="0.2">
      <c r="A219" s="8"/>
      <c r="B219" s="44"/>
      <c r="C219" s="51"/>
      <c r="D219" s="30" t="s">
        <v>681</v>
      </c>
      <c r="E219" s="19" t="s">
        <v>680</v>
      </c>
      <c r="F219" s="87"/>
      <c r="G219" s="58">
        <v>369334</v>
      </c>
      <c r="H219" s="58">
        <v>369334</v>
      </c>
      <c r="I219" s="58"/>
      <c r="J219" s="58">
        <v>369334</v>
      </c>
      <c r="K219" s="59"/>
    </row>
    <row r="220" spans="1:11" ht="12.75" x14ac:dyDescent="0.2">
      <c r="A220" s="8"/>
      <c r="B220" s="44"/>
      <c r="C220" s="51"/>
      <c r="D220" s="30" t="s">
        <v>683</v>
      </c>
      <c r="E220" s="19" t="s">
        <v>682</v>
      </c>
      <c r="F220" s="87"/>
      <c r="G220" s="58">
        <v>1532759</v>
      </c>
      <c r="H220" s="58">
        <v>1532759</v>
      </c>
      <c r="I220" s="58"/>
      <c r="J220" s="58">
        <v>1532759</v>
      </c>
      <c r="K220" s="59"/>
    </row>
    <row r="221" spans="1:11" ht="22.5" x14ac:dyDescent="0.2">
      <c r="A221" s="8"/>
      <c r="B221" s="44"/>
      <c r="C221" s="51"/>
      <c r="D221" s="30" t="s">
        <v>685</v>
      </c>
      <c r="E221" s="19" t="s">
        <v>684</v>
      </c>
      <c r="F221" s="87"/>
      <c r="G221" s="58">
        <v>115000</v>
      </c>
      <c r="H221" s="58">
        <v>115000</v>
      </c>
      <c r="I221" s="58"/>
      <c r="J221" s="58">
        <v>115000</v>
      </c>
      <c r="K221" s="59"/>
    </row>
    <row r="222" spans="1:11" ht="22.5" x14ac:dyDescent="0.2">
      <c r="A222" s="8">
        <v>154</v>
      </c>
      <c r="B222" s="44" t="s">
        <v>166</v>
      </c>
      <c r="C222" s="51" t="s">
        <v>665</v>
      </c>
      <c r="D222" s="30" t="s">
        <v>689</v>
      </c>
      <c r="E222" s="19" t="s">
        <v>688</v>
      </c>
      <c r="F222" s="58">
        <v>5779226</v>
      </c>
      <c r="G222" s="58">
        <v>6573527</v>
      </c>
      <c r="H222" s="58">
        <v>8498907</v>
      </c>
      <c r="I222" s="58">
        <v>0</v>
      </c>
      <c r="J222" s="57">
        <v>8498907</v>
      </c>
      <c r="K222" s="59"/>
    </row>
    <row r="223" spans="1:11" x14ac:dyDescent="0.2">
      <c r="A223" s="100" t="s">
        <v>555</v>
      </c>
      <c r="B223" s="101"/>
      <c r="C223" s="101"/>
      <c r="D223" s="101"/>
      <c r="E223" s="102"/>
      <c r="F223" s="71">
        <f>SUM(F224:F225,F229,F232,F238,F241:F244,F247:F250,F253:F263)</f>
        <v>51191245</v>
      </c>
      <c r="G223" s="71">
        <f t="shared" ref="G223:J223" si="36">SUM(G224:G225,G229,G232,G238,G241:G244,G247:G250,G253:G263)</f>
        <v>159720093</v>
      </c>
      <c r="H223" s="71">
        <f t="shared" si="36"/>
        <v>160910127</v>
      </c>
      <c r="I223" s="71">
        <f t="shared" si="36"/>
        <v>8200000</v>
      </c>
      <c r="J223" s="71">
        <f t="shared" si="36"/>
        <v>158729041</v>
      </c>
      <c r="K223" s="72"/>
    </row>
    <row r="224" spans="1:11" x14ac:dyDescent="0.2">
      <c r="A224" s="8">
        <v>155</v>
      </c>
      <c r="B224" s="44" t="s">
        <v>167</v>
      </c>
      <c r="C224" s="51" t="s">
        <v>416</v>
      </c>
      <c r="D224" s="30" t="s">
        <v>691</v>
      </c>
      <c r="E224" s="19" t="s">
        <v>690</v>
      </c>
      <c r="F224" s="58">
        <v>30000000</v>
      </c>
      <c r="G224" s="58">
        <v>30000000</v>
      </c>
      <c r="H224" s="58">
        <v>30000000</v>
      </c>
      <c r="I224" s="57">
        <v>0</v>
      </c>
      <c r="J224" s="57">
        <v>30000000</v>
      </c>
      <c r="K224" s="59"/>
    </row>
    <row r="225" spans="1:11" ht="33.75" x14ac:dyDescent="0.2">
      <c r="A225" s="8">
        <v>156</v>
      </c>
      <c r="B225" s="44" t="s">
        <v>168</v>
      </c>
      <c r="C225" s="51" t="s">
        <v>417</v>
      </c>
      <c r="D225" s="30"/>
      <c r="E225" s="13" t="s">
        <v>574</v>
      </c>
      <c r="F225" s="58">
        <f>SUM(F226:F228)</f>
        <v>813822</v>
      </c>
      <c r="G225" s="58">
        <f t="shared" ref="G225:J225" si="37">SUM(G226:G228)</f>
        <v>109035358</v>
      </c>
      <c r="H225" s="58">
        <f t="shared" si="37"/>
        <v>109035358</v>
      </c>
      <c r="I225" s="58">
        <f t="shared" si="37"/>
        <v>0</v>
      </c>
      <c r="J225" s="58">
        <f t="shared" si="37"/>
        <v>109035358</v>
      </c>
      <c r="K225" s="59"/>
    </row>
    <row r="226" spans="1:11" ht="22.5" x14ac:dyDescent="0.2">
      <c r="A226" s="8"/>
      <c r="B226" s="44"/>
      <c r="C226" s="51"/>
      <c r="D226" s="30" t="s">
        <v>693</v>
      </c>
      <c r="E226" s="19" t="s">
        <v>692</v>
      </c>
      <c r="F226" s="58"/>
      <c r="G226" s="58">
        <v>101492047</v>
      </c>
      <c r="H226" s="58">
        <v>101492047</v>
      </c>
      <c r="I226" s="58"/>
      <c r="J226" s="58">
        <v>101492047</v>
      </c>
      <c r="K226" s="59"/>
    </row>
    <row r="227" spans="1:11" ht="33.75" x14ac:dyDescent="0.2">
      <c r="A227" s="8"/>
      <c r="B227" s="44"/>
      <c r="C227" s="51"/>
      <c r="D227" s="30" t="s">
        <v>695</v>
      </c>
      <c r="E227" s="19" t="s">
        <v>694</v>
      </c>
      <c r="F227" s="58"/>
      <c r="G227" s="58">
        <v>5915667</v>
      </c>
      <c r="H227" s="58">
        <v>5915667</v>
      </c>
      <c r="I227" s="58"/>
      <c r="J227" s="58">
        <v>5915667</v>
      </c>
      <c r="K227" s="59"/>
    </row>
    <row r="228" spans="1:11" x14ac:dyDescent="0.2">
      <c r="A228" s="8"/>
      <c r="B228" s="44"/>
      <c r="C228" s="51"/>
      <c r="D228" s="30" t="s">
        <v>583</v>
      </c>
      <c r="E228" s="19" t="s">
        <v>581</v>
      </c>
      <c r="F228" s="58">
        <v>813822</v>
      </c>
      <c r="G228" s="58">
        <v>1627644</v>
      </c>
      <c r="H228" s="58">
        <v>1627644</v>
      </c>
      <c r="I228" s="58"/>
      <c r="J228" s="58">
        <v>1627644</v>
      </c>
      <c r="K228" s="59"/>
    </row>
    <row r="229" spans="1:11" x14ac:dyDescent="0.2">
      <c r="A229" s="8">
        <v>157</v>
      </c>
      <c r="B229" s="44" t="s">
        <v>169</v>
      </c>
      <c r="C229" s="51" t="s">
        <v>418</v>
      </c>
      <c r="D229" s="30"/>
      <c r="E229" s="13" t="s">
        <v>574</v>
      </c>
      <c r="F229" s="57">
        <f>SUM(F230:F231)</f>
        <v>133429</v>
      </c>
      <c r="G229" s="57">
        <f t="shared" ref="G229:J229" si="38">SUM(G230:G231)</f>
        <v>133429</v>
      </c>
      <c r="H229" s="57">
        <f t="shared" si="38"/>
        <v>133429</v>
      </c>
      <c r="I229" s="57">
        <f t="shared" si="38"/>
        <v>0</v>
      </c>
      <c r="J229" s="57">
        <f t="shared" si="38"/>
        <v>133429</v>
      </c>
      <c r="K229" s="59"/>
    </row>
    <row r="230" spans="1:11" ht="22.5" x14ac:dyDescent="0.2">
      <c r="A230" s="8"/>
      <c r="B230" s="44"/>
      <c r="C230" s="51"/>
      <c r="D230" s="30" t="s">
        <v>697</v>
      </c>
      <c r="E230" s="19" t="s">
        <v>696</v>
      </c>
      <c r="F230" s="57">
        <v>130429</v>
      </c>
      <c r="G230" s="57">
        <v>130429</v>
      </c>
      <c r="H230" s="57">
        <v>130429</v>
      </c>
      <c r="I230" s="57"/>
      <c r="J230" s="57">
        <v>130429</v>
      </c>
      <c r="K230" s="59"/>
    </row>
    <row r="231" spans="1:11" ht="22.5" x14ac:dyDescent="0.2">
      <c r="A231" s="8"/>
      <c r="B231" s="44"/>
      <c r="C231" s="51"/>
      <c r="D231" s="30" t="s">
        <v>699</v>
      </c>
      <c r="E231" s="19" t="s">
        <v>698</v>
      </c>
      <c r="F231" s="57">
        <v>3000</v>
      </c>
      <c r="G231" s="57">
        <v>3000</v>
      </c>
      <c r="H231" s="57">
        <v>3000</v>
      </c>
      <c r="I231" s="57"/>
      <c r="J231" s="57">
        <v>3000</v>
      </c>
      <c r="K231" s="59"/>
    </row>
    <row r="232" spans="1:11" ht="22.5" x14ac:dyDescent="0.2">
      <c r="A232" s="8">
        <v>158</v>
      </c>
      <c r="B232" s="44" t="s">
        <v>170</v>
      </c>
      <c r="C232" s="51" t="s">
        <v>419</v>
      </c>
      <c r="D232" s="30"/>
      <c r="E232" s="13" t="s">
        <v>574</v>
      </c>
      <c r="F232" s="57">
        <f>SUM(F233:F237)</f>
        <v>8233405</v>
      </c>
      <c r="G232" s="57">
        <f t="shared" ref="G232:J232" si="39">SUM(G233:G237)</f>
        <v>8233405</v>
      </c>
      <c r="H232" s="57">
        <f t="shared" si="39"/>
        <v>8233405</v>
      </c>
      <c r="I232" s="57">
        <f t="shared" si="39"/>
        <v>0</v>
      </c>
      <c r="J232" s="57">
        <f t="shared" si="39"/>
        <v>8233405</v>
      </c>
      <c r="K232" s="59"/>
    </row>
    <row r="233" spans="1:11" ht="22.5" x14ac:dyDescent="0.2">
      <c r="A233" s="8"/>
      <c r="B233" s="44"/>
      <c r="C233" s="51"/>
      <c r="D233" s="30" t="s">
        <v>697</v>
      </c>
      <c r="E233" s="19" t="s">
        <v>696</v>
      </c>
      <c r="F233" s="57">
        <v>2976845</v>
      </c>
      <c r="G233" s="57">
        <v>2976845</v>
      </c>
      <c r="H233" s="57">
        <v>2976845</v>
      </c>
      <c r="I233" s="57"/>
      <c r="J233" s="57">
        <v>2976845</v>
      </c>
      <c r="K233" s="59"/>
    </row>
    <row r="234" spans="1:11" ht="22.5" x14ac:dyDescent="0.2">
      <c r="A234" s="8"/>
      <c r="B234" s="44"/>
      <c r="C234" s="51"/>
      <c r="D234" s="30" t="s">
        <v>701</v>
      </c>
      <c r="E234" s="19" t="s">
        <v>700</v>
      </c>
      <c r="F234" s="57">
        <v>2258563</v>
      </c>
      <c r="G234" s="57">
        <v>2258563</v>
      </c>
      <c r="H234" s="57">
        <v>2258563</v>
      </c>
      <c r="I234" s="57"/>
      <c r="J234" s="57">
        <v>2258563</v>
      </c>
      <c r="K234" s="59"/>
    </row>
    <row r="235" spans="1:11" x14ac:dyDescent="0.2">
      <c r="A235" s="8"/>
      <c r="B235" s="44"/>
      <c r="C235" s="51"/>
      <c r="D235" s="30" t="s">
        <v>703</v>
      </c>
      <c r="E235" s="19" t="s">
        <v>702</v>
      </c>
      <c r="F235" s="57">
        <v>1954090</v>
      </c>
      <c r="G235" s="57">
        <v>1954090</v>
      </c>
      <c r="H235" s="57">
        <v>1954090</v>
      </c>
      <c r="I235" s="57"/>
      <c r="J235" s="57">
        <v>1954090</v>
      </c>
      <c r="K235" s="59"/>
    </row>
    <row r="236" spans="1:11" x14ac:dyDescent="0.2">
      <c r="A236" s="8"/>
      <c r="B236" s="44"/>
      <c r="C236" s="51"/>
      <c r="D236" s="30" t="s">
        <v>705</v>
      </c>
      <c r="E236" s="19" t="s">
        <v>704</v>
      </c>
      <c r="F236" s="57">
        <v>869104</v>
      </c>
      <c r="G236" s="57">
        <v>869104</v>
      </c>
      <c r="H236" s="57">
        <v>869104</v>
      </c>
      <c r="I236" s="57"/>
      <c r="J236" s="57">
        <v>869104</v>
      </c>
      <c r="K236" s="59"/>
    </row>
    <row r="237" spans="1:11" x14ac:dyDescent="0.2">
      <c r="A237" s="8"/>
      <c r="B237" s="44"/>
      <c r="C237" s="51"/>
      <c r="D237" s="30" t="s">
        <v>583</v>
      </c>
      <c r="E237" s="19" t="s">
        <v>581</v>
      </c>
      <c r="F237" s="57">
        <v>174803</v>
      </c>
      <c r="G237" s="57">
        <v>174803</v>
      </c>
      <c r="H237" s="57">
        <v>174803</v>
      </c>
      <c r="I237" s="57"/>
      <c r="J237" s="57">
        <v>174803</v>
      </c>
      <c r="K237" s="59"/>
    </row>
    <row r="238" spans="1:11" x14ac:dyDescent="0.2">
      <c r="A238" s="8">
        <v>159</v>
      </c>
      <c r="B238" s="44" t="s">
        <v>171</v>
      </c>
      <c r="C238" s="51" t="s">
        <v>420</v>
      </c>
      <c r="D238" s="30"/>
      <c r="E238" s="13" t="s">
        <v>574</v>
      </c>
      <c r="F238" s="57">
        <f>SUM(F239:F240)</f>
        <v>800770</v>
      </c>
      <c r="G238" s="57">
        <f t="shared" ref="G238:J238" si="40">SUM(G239:G240)</f>
        <v>594750</v>
      </c>
      <c r="H238" s="57">
        <f t="shared" si="40"/>
        <v>594750</v>
      </c>
      <c r="I238" s="57">
        <f t="shared" si="40"/>
        <v>0</v>
      </c>
      <c r="J238" s="57">
        <f t="shared" si="40"/>
        <v>594750</v>
      </c>
      <c r="K238" s="59"/>
    </row>
    <row r="239" spans="1:11" ht="22.5" x14ac:dyDescent="0.2">
      <c r="A239" s="8"/>
      <c r="B239" s="44"/>
      <c r="C239" s="51"/>
      <c r="D239" s="30" t="s">
        <v>697</v>
      </c>
      <c r="E239" s="19" t="s">
        <v>696</v>
      </c>
      <c r="F239" s="57">
        <v>562916</v>
      </c>
      <c r="G239" s="57">
        <v>356896</v>
      </c>
      <c r="H239" s="57">
        <v>356896</v>
      </c>
      <c r="I239" s="57"/>
      <c r="J239" s="57">
        <v>356896</v>
      </c>
      <c r="K239" s="59"/>
    </row>
    <row r="240" spans="1:11" ht="22.5" x14ac:dyDescent="0.2">
      <c r="A240" s="8"/>
      <c r="B240" s="44"/>
      <c r="C240" s="51"/>
      <c r="D240" s="30" t="s">
        <v>699</v>
      </c>
      <c r="E240" s="19" t="s">
        <v>698</v>
      </c>
      <c r="F240" s="57">
        <v>237854</v>
      </c>
      <c r="G240" s="57">
        <v>237854</v>
      </c>
      <c r="H240" s="57">
        <v>237854</v>
      </c>
      <c r="I240" s="57"/>
      <c r="J240" s="57">
        <v>237854</v>
      </c>
      <c r="K240" s="59"/>
    </row>
    <row r="241" spans="1:11" ht="22.5" x14ac:dyDescent="0.2">
      <c r="A241" s="8">
        <v>160</v>
      </c>
      <c r="B241" s="44" t="s">
        <v>172</v>
      </c>
      <c r="C241" s="51" t="s">
        <v>421</v>
      </c>
      <c r="D241" s="30" t="s">
        <v>697</v>
      </c>
      <c r="E241" s="19" t="s">
        <v>696</v>
      </c>
      <c r="F241" s="57">
        <v>484005</v>
      </c>
      <c r="G241" s="57">
        <v>488005</v>
      </c>
      <c r="H241" s="57">
        <v>431005</v>
      </c>
      <c r="I241" s="57">
        <v>0</v>
      </c>
      <c r="J241" s="58">
        <v>393305</v>
      </c>
      <c r="K241" s="59"/>
    </row>
    <row r="242" spans="1:11" ht="22.5" x14ac:dyDescent="0.2">
      <c r="A242" s="8">
        <f>A241+1</f>
        <v>161</v>
      </c>
      <c r="B242" s="44" t="s">
        <v>173</v>
      </c>
      <c r="C242" s="51" t="s">
        <v>422</v>
      </c>
      <c r="D242" s="30" t="s">
        <v>697</v>
      </c>
      <c r="E242" s="19" t="s">
        <v>696</v>
      </c>
      <c r="F242" s="57">
        <v>219100</v>
      </c>
      <c r="G242" s="57">
        <v>830500</v>
      </c>
      <c r="H242" s="57">
        <v>115500</v>
      </c>
      <c r="I242" s="57">
        <v>0</v>
      </c>
      <c r="J242" s="58">
        <v>100500</v>
      </c>
      <c r="K242" s="59"/>
    </row>
    <row r="243" spans="1:11" ht="22.5" x14ac:dyDescent="0.2">
      <c r="A243" s="8">
        <f t="shared" ref="A243:A244" si="41">A242+1</f>
        <v>162</v>
      </c>
      <c r="B243" s="44" t="s">
        <v>174</v>
      </c>
      <c r="C243" s="51" t="s">
        <v>423</v>
      </c>
      <c r="D243" s="30" t="s">
        <v>697</v>
      </c>
      <c r="E243" s="19" t="s">
        <v>696</v>
      </c>
      <c r="F243" s="57">
        <v>479443</v>
      </c>
      <c r="G243" s="57">
        <v>330967</v>
      </c>
      <c r="H243" s="57">
        <v>330967</v>
      </c>
      <c r="I243" s="57">
        <v>0</v>
      </c>
      <c r="J243" s="58">
        <v>330967</v>
      </c>
      <c r="K243" s="59"/>
    </row>
    <row r="244" spans="1:11" x14ac:dyDescent="0.2">
      <c r="A244" s="8">
        <f t="shared" si="41"/>
        <v>163</v>
      </c>
      <c r="B244" s="44" t="s">
        <v>175</v>
      </c>
      <c r="C244" s="51" t="s">
        <v>424</v>
      </c>
      <c r="D244" s="30"/>
      <c r="E244" s="13" t="s">
        <v>574</v>
      </c>
      <c r="F244" s="57">
        <f>SUM(F245:F246)</f>
        <v>134748</v>
      </c>
      <c r="G244" s="57">
        <f t="shared" ref="G244:J244" si="42">SUM(G245:G246)</f>
        <v>134748</v>
      </c>
      <c r="H244" s="57">
        <f t="shared" si="42"/>
        <v>134748</v>
      </c>
      <c r="I244" s="57">
        <f t="shared" si="42"/>
        <v>0</v>
      </c>
      <c r="J244" s="57">
        <f t="shared" si="42"/>
        <v>134748</v>
      </c>
      <c r="K244" s="59"/>
    </row>
    <row r="245" spans="1:11" ht="22.5" x14ac:dyDescent="0.2">
      <c r="A245" s="8"/>
      <c r="B245" s="44"/>
      <c r="C245" s="51"/>
      <c r="D245" s="30" t="s">
        <v>701</v>
      </c>
      <c r="E245" s="19" t="s">
        <v>700</v>
      </c>
      <c r="F245" s="57">
        <v>59514</v>
      </c>
      <c r="G245" s="57">
        <v>59514</v>
      </c>
      <c r="H245" s="57">
        <v>59514</v>
      </c>
      <c r="I245" s="57"/>
      <c r="J245" s="57">
        <v>59514</v>
      </c>
      <c r="K245" s="59"/>
    </row>
    <row r="246" spans="1:11" x14ac:dyDescent="0.2">
      <c r="A246" s="8"/>
      <c r="B246" s="44"/>
      <c r="C246" s="51"/>
      <c r="D246" s="30" t="s">
        <v>583</v>
      </c>
      <c r="E246" s="19" t="s">
        <v>581</v>
      </c>
      <c r="F246" s="57">
        <v>75234</v>
      </c>
      <c r="G246" s="57">
        <v>75234</v>
      </c>
      <c r="H246" s="57">
        <v>75234</v>
      </c>
      <c r="I246" s="57"/>
      <c r="J246" s="57">
        <v>75234</v>
      </c>
      <c r="K246" s="59"/>
    </row>
    <row r="247" spans="1:11" ht="22.5" x14ac:dyDescent="0.2">
      <c r="A247" s="8">
        <v>164</v>
      </c>
      <c r="B247" s="44" t="s">
        <v>176</v>
      </c>
      <c r="C247" s="51" t="s">
        <v>425</v>
      </c>
      <c r="D247" s="30" t="s">
        <v>701</v>
      </c>
      <c r="E247" s="19" t="s">
        <v>700</v>
      </c>
      <c r="F247" s="57">
        <v>211042</v>
      </c>
      <c r="G247" s="57">
        <v>269703</v>
      </c>
      <c r="H247" s="57">
        <v>206686</v>
      </c>
      <c r="I247" s="57">
        <v>0</v>
      </c>
      <c r="J247" s="58">
        <v>19360</v>
      </c>
      <c r="K247" s="59"/>
    </row>
    <row r="248" spans="1:11" ht="33.75" x14ac:dyDescent="0.2">
      <c r="A248" s="8">
        <f>A247+1</f>
        <v>165</v>
      </c>
      <c r="B248" s="44" t="s">
        <v>177</v>
      </c>
      <c r="C248" s="51" t="s">
        <v>426</v>
      </c>
      <c r="D248" s="30" t="s">
        <v>701</v>
      </c>
      <c r="E248" s="19" t="s">
        <v>700</v>
      </c>
      <c r="F248" s="57">
        <v>314224</v>
      </c>
      <c r="G248" s="57">
        <v>472517</v>
      </c>
      <c r="H248" s="57">
        <v>325188</v>
      </c>
      <c r="I248" s="57">
        <v>0</v>
      </c>
      <c r="J248" s="57">
        <v>51728</v>
      </c>
      <c r="K248" s="59"/>
    </row>
    <row r="249" spans="1:11" ht="45" x14ac:dyDescent="0.2">
      <c r="A249" s="8">
        <f t="shared" ref="A249:A250" si="43">A248+1</f>
        <v>166</v>
      </c>
      <c r="B249" s="44" t="s">
        <v>178</v>
      </c>
      <c r="C249" s="51" t="s">
        <v>427</v>
      </c>
      <c r="D249" s="30" t="s">
        <v>701</v>
      </c>
      <c r="E249" s="19" t="s">
        <v>700</v>
      </c>
      <c r="F249" s="58">
        <v>29000</v>
      </c>
      <c r="G249" s="58">
        <v>29000</v>
      </c>
      <c r="H249" s="58">
        <v>29000</v>
      </c>
      <c r="I249" s="57">
        <v>0</v>
      </c>
      <c r="J249" s="57">
        <v>29000</v>
      </c>
      <c r="K249" s="59"/>
    </row>
    <row r="250" spans="1:11" ht="33.75" x14ac:dyDescent="0.2">
      <c r="A250" s="8">
        <f t="shared" si="43"/>
        <v>167</v>
      </c>
      <c r="B250" s="44" t="s">
        <v>179</v>
      </c>
      <c r="C250" s="51" t="s">
        <v>428</v>
      </c>
      <c r="D250" s="30"/>
      <c r="E250" s="13" t="s">
        <v>574</v>
      </c>
      <c r="F250" s="58">
        <f>SUM(F251:F252)</f>
        <v>260930</v>
      </c>
      <c r="G250" s="58">
        <f t="shared" ref="G250:J250" si="44">SUM(G251:G252)</f>
        <v>260930</v>
      </c>
      <c r="H250" s="58">
        <f>SUM(H251:H252)</f>
        <v>260930</v>
      </c>
      <c r="I250" s="58">
        <f t="shared" si="44"/>
        <v>0</v>
      </c>
      <c r="J250" s="58">
        <f t="shared" si="44"/>
        <v>260930</v>
      </c>
      <c r="K250" s="59"/>
    </row>
    <row r="251" spans="1:11" ht="22.5" x14ac:dyDescent="0.2">
      <c r="A251" s="8"/>
      <c r="B251" s="44"/>
      <c r="C251" s="51"/>
      <c r="D251" s="30" t="s">
        <v>701</v>
      </c>
      <c r="E251" s="19" t="s">
        <v>700</v>
      </c>
      <c r="F251" s="58">
        <v>97867</v>
      </c>
      <c r="G251" s="58">
        <v>97867</v>
      </c>
      <c r="H251" s="58">
        <v>97867</v>
      </c>
      <c r="I251" s="58"/>
      <c r="J251" s="58">
        <v>97867</v>
      </c>
      <c r="K251" s="59"/>
    </row>
    <row r="252" spans="1:11" ht="33.75" x14ac:dyDescent="0.2">
      <c r="A252" s="8"/>
      <c r="B252" s="44"/>
      <c r="C252" s="51"/>
      <c r="D252" s="30" t="s">
        <v>707</v>
      </c>
      <c r="E252" s="19" t="s">
        <v>706</v>
      </c>
      <c r="F252" s="58">
        <v>163063</v>
      </c>
      <c r="G252" s="58">
        <v>163063</v>
      </c>
      <c r="H252" s="58">
        <v>163063</v>
      </c>
      <c r="I252" s="58"/>
      <c r="J252" s="58">
        <v>163063</v>
      </c>
      <c r="K252" s="59"/>
    </row>
    <row r="253" spans="1:11" ht="22.5" x14ac:dyDescent="0.2">
      <c r="A253" s="8">
        <v>168</v>
      </c>
      <c r="B253" s="44" t="s">
        <v>180</v>
      </c>
      <c r="C253" s="51" t="s">
        <v>429</v>
      </c>
      <c r="D253" s="30" t="s">
        <v>709</v>
      </c>
      <c r="E253" s="19" t="s">
        <v>708</v>
      </c>
      <c r="F253" s="58">
        <v>32000</v>
      </c>
      <c r="G253" s="58">
        <v>0</v>
      </c>
      <c r="H253" s="58">
        <v>0</v>
      </c>
      <c r="I253" s="57">
        <v>0</v>
      </c>
      <c r="J253" s="57" t="s">
        <v>539</v>
      </c>
      <c r="K253" s="59" t="s">
        <v>540</v>
      </c>
    </row>
    <row r="254" spans="1:11" ht="21.75" customHeight="1" x14ac:dyDescent="0.2">
      <c r="A254" s="8">
        <f>A253+1</f>
        <v>169</v>
      </c>
      <c r="B254" s="44" t="s">
        <v>181</v>
      </c>
      <c r="C254" s="51" t="s">
        <v>430</v>
      </c>
      <c r="D254" s="30" t="s">
        <v>711</v>
      </c>
      <c r="E254" s="19" t="s">
        <v>710</v>
      </c>
      <c r="F254" s="57">
        <v>3000000</v>
      </c>
      <c r="G254" s="57">
        <v>3000000</v>
      </c>
      <c r="H254" s="57">
        <v>3000000</v>
      </c>
      <c r="I254" s="57">
        <v>0</v>
      </c>
      <c r="J254" s="57">
        <v>3000000</v>
      </c>
      <c r="K254" s="59"/>
    </row>
    <row r="255" spans="1:11" ht="62.25" customHeight="1" x14ac:dyDescent="0.2">
      <c r="A255" s="8">
        <f t="shared" ref="A255:A263" si="45">A254+1</f>
        <v>170</v>
      </c>
      <c r="B255" s="44" t="s">
        <v>182</v>
      </c>
      <c r="C255" s="51" t="s">
        <v>431</v>
      </c>
      <c r="D255" s="30" t="s">
        <v>709</v>
      </c>
      <c r="E255" s="19" t="s">
        <v>708</v>
      </c>
      <c r="F255" s="57">
        <v>910000</v>
      </c>
      <c r="G255" s="57">
        <v>0</v>
      </c>
      <c r="H255" s="57">
        <v>0</v>
      </c>
      <c r="I255" s="57">
        <v>0</v>
      </c>
      <c r="J255" s="57">
        <v>0</v>
      </c>
      <c r="K255" s="63"/>
    </row>
    <row r="256" spans="1:11" ht="22.5" x14ac:dyDescent="0.2">
      <c r="A256" s="8">
        <f t="shared" si="45"/>
        <v>171</v>
      </c>
      <c r="B256" s="44" t="s">
        <v>183</v>
      </c>
      <c r="C256" s="51" t="s">
        <v>432</v>
      </c>
      <c r="D256" s="30" t="s">
        <v>703</v>
      </c>
      <c r="E256" s="19" t="s">
        <v>702</v>
      </c>
      <c r="F256" s="57">
        <v>2853905</v>
      </c>
      <c r="G256" s="57">
        <v>3022865</v>
      </c>
      <c r="H256" s="57">
        <v>3879765</v>
      </c>
      <c r="I256" s="57">
        <v>8200000</v>
      </c>
      <c r="J256" s="58">
        <v>2212165</v>
      </c>
      <c r="K256" s="59" t="s">
        <v>547</v>
      </c>
    </row>
    <row r="257" spans="1:11" ht="32.25" customHeight="1" x14ac:dyDescent="0.2">
      <c r="A257" s="8">
        <f t="shared" si="45"/>
        <v>172</v>
      </c>
      <c r="B257" s="44" t="s">
        <v>184</v>
      </c>
      <c r="C257" s="51" t="s">
        <v>433</v>
      </c>
      <c r="D257" s="30" t="s">
        <v>703</v>
      </c>
      <c r="E257" s="19" t="s">
        <v>702</v>
      </c>
      <c r="F257" s="57">
        <v>28464</v>
      </c>
      <c r="G257" s="57">
        <v>28464</v>
      </c>
      <c r="H257" s="57">
        <v>28464</v>
      </c>
      <c r="I257" s="57">
        <v>0</v>
      </c>
      <c r="J257" s="58">
        <v>28464</v>
      </c>
      <c r="K257" s="59"/>
    </row>
    <row r="258" spans="1:11" ht="22.5" x14ac:dyDescent="0.2">
      <c r="A258" s="8">
        <f t="shared" si="45"/>
        <v>173</v>
      </c>
      <c r="B258" s="44" t="s">
        <v>185</v>
      </c>
      <c r="C258" s="51" t="s">
        <v>434</v>
      </c>
      <c r="D258" s="30" t="s">
        <v>713</v>
      </c>
      <c r="E258" s="9" t="s">
        <v>712</v>
      </c>
      <c r="F258" s="57">
        <v>60000</v>
      </c>
      <c r="G258" s="57">
        <v>60000</v>
      </c>
      <c r="H258" s="57">
        <v>60000</v>
      </c>
      <c r="I258" s="57">
        <v>0</v>
      </c>
      <c r="J258" s="58">
        <v>60000</v>
      </c>
      <c r="K258" s="59"/>
    </row>
    <row r="259" spans="1:11" ht="22.5" x14ac:dyDescent="0.2">
      <c r="A259" s="8">
        <f t="shared" si="45"/>
        <v>174</v>
      </c>
      <c r="B259" s="44" t="s">
        <v>186</v>
      </c>
      <c r="C259" s="51" t="s">
        <v>435</v>
      </c>
      <c r="D259" s="30" t="s">
        <v>713</v>
      </c>
      <c r="E259" s="9" t="s">
        <v>712</v>
      </c>
      <c r="F259" s="57">
        <v>28500</v>
      </c>
      <c r="G259" s="57">
        <v>28500</v>
      </c>
      <c r="H259" s="57">
        <v>28500</v>
      </c>
      <c r="I259" s="57">
        <v>0</v>
      </c>
      <c r="J259" s="58">
        <v>28500</v>
      </c>
      <c r="K259" s="59"/>
    </row>
    <row r="260" spans="1:11" ht="33.75" x14ac:dyDescent="0.2">
      <c r="A260" s="8">
        <f t="shared" si="45"/>
        <v>175</v>
      </c>
      <c r="B260" s="44" t="s">
        <v>187</v>
      </c>
      <c r="C260" s="51" t="s">
        <v>436</v>
      </c>
      <c r="D260" s="30" t="s">
        <v>715</v>
      </c>
      <c r="E260" s="9" t="s">
        <v>714</v>
      </c>
      <c r="F260" s="57">
        <v>207723</v>
      </c>
      <c r="G260" s="57">
        <v>207723</v>
      </c>
      <c r="H260" s="57">
        <v>207723</v>
      </c>
      <c r="I260" s="57">
        <v>0</v>
      </c>
      <c r="J260" s="58">
        <v>207723</v>
      </c>
      <c r="K260" s="59"/>
    </row>
    <row r="261" spans="1:11" ht="33.75" x14ac:dyDescent="0.2">
      <c r="A261" s="8">
        <f t="shared" si="45"/>
        <v>176</v>
      </c>
      <c r="B261" s="44" t="s">
        <v>188</v>
      </c>
      <c r="C261" s="51" t="s">
        <v>437</v>
      </c>
      <c r="D261" s="30" t="s">
        <v>598</v>
      </c>
      <c r="E261" s="9" t="s">
        <v>716</v>
      </c>
      <c r="F261" s="57">
        <v>376687</v>
      </c>
      <c r="G261" s="57">
        <v>1514920</v>
      </c>
      <c r="H261" s="57">
        <v>2965830</v>
      </c>
      <c r="I261" s="57">
        <v>0</v>
      </c>
      <c r="J261" s="58">
        <v>2965830</v>
      </c>
      <c r="K261" s="59"/>
    </row>
    <row r="262" spans="1:11" x14ac:dyDescent="0.2">
      <c r="A262" s="8">
        <f t="shared" si="45"/>
        <v>177</v>
      </c>
      <c r="B262" s="44" t="s">
        <v>189</v>
      </c>
      <c r="C262" s="51" t="s">
        <v>438</v>
      </c>
      <c r="D262" s="30" t="s">
        <v>705</v>
      </c>
      <c r="E262" s="9" t="s">
        <v>704</v>
      </c>
      <c r="F262" s="57">
        <v>1430474</v>
      </c>
      <c r="G262" s="57">
        <v>1034753</v>
      </c>
      <c r="H262" s="57">
        <v>908879</v>
      </c>
      <c r="I262" s="57">
        <v>0</v>
      </c>
      <c r="J262" s="57">
        <v>908879</v>
      </c>
      <c r="K262" s="59"/>
    </row>
    <row r="263" spans="1:11" ht="45.75" customHeight="1" x14ac:dyDescent="0.2">
      <c r="A263" s="8">
        <f t="shared" si="45"/>
        <v>178</v>
      </c>
      <c r="B263" s="44" t="s">
        <v>190</v>
      </c>
      <c r="C263" s="51" t="s">
        <v>439</v>
      </c>
      <c r="D263" s="30"/>
      <c r="E263" s="13" t="s">
        <v>574</v>
      </c>
      <c r="F263" s="58">
        <f>SUM(F264:F267)</f>
        <v>149574</v>
      </c>
      <c r="G263" s="58">
        <f t="shared" ref="G263:I263" si="46">SUM(G264:G267)</f>
        <v>9556</v>
      </c>
      <c r="H263" s="58">
        <f t="shared" si="46"/>
        <v>0</v>
      </c>
      <c r="I263" s="58">
        <f t="shared" si="46"/>
        <v>0</v>
      </c>
      <c r="J263" s="57" t="s">
        <v>539</v>
      </c>
      <c r="K263" s="59" t="s">
        <v>541</v>
      </c>
    </row>
    <row r="264" spans="1:11" ht="20.25" customHeight="1" x14ac:dyDescent="0.2">
      <c r="A264" s="8"/>
      <c r="B264" s="44"/>
      <c r="C264" s="51"/>
      <c r="D264" s="30" t="s">
        <v>697</v>
      </c>
      <c r="E264" s="9" t="s">
        <v>696</v>
      </c>
      <c r="F264" s="58">
        <v>9811</v>
      </c>
      <c r="G264" s="58">
        <v>9556</v>
      </c>
      <c r="H264" s="58"/>
      <c r="I264" s="58"/>
      <c r="J264" s="58"/>
      <c r="K264" s="88"/>
    </row>
    <row r="265" spans="1:11" ht="22.5" customHeight="1" x14ac:dyDescent="0.2">
      <c r="A265" s="8"/>
      <c r="B265" s="44"/>
      <c r="C265" s="51"/>
      <c r="D265" s="30" t="s">
        <v>701</v>
      </c>
      <c r="E265" s="9" t="s">
        <v>700</v>
      </c>
      <c r="F265" s="58">
        <v>7867</v>
      </c>
      <c r="G265" s="58"/>
      <c r="H265" s="58"/>
      <c r="I265" s="58"/>
      <c r="J265" s="58"/>
      <c r="K265" s="88"/>
    </row>
    <row r="266" spans="1:11" ht="14.25" customHeight="1" x14ac:dyDescent="0.2">
      <c r="A266" s="8"/>
      <c r="B266" s="44"/>
      <c r="C266" s="51"/>
      <c r="D266" s="30" t="s">
        <v>703</v>
      </c>
      <c r="E266" s="9" t="s">
        <v>702</v>
      </c>
      <c r="F266" s="58">
        <v>17577</v>
      </c>
      <c r="G266" s="58"/>
      <c r="H266" s="58"/>
      <c r="I266" s="58"/>
      <c r="J266" s="58"/>
      <c r="K266" s="88"/>
    </row>
    <row r="267" spans="1:11" ht="14.25" customHeight="1" x14ac:dyDescent="0.2">
      <c r="A267" s="8"/>
      <c r="B267" s="44"/>
      <c r="C267" s="51"/>
      <c r="D267" s="30" t="s">
        <v>709</v>
      </c>
      <c r="E267" s="9" t="s">
        <v>708</v>
      </c>
      <c r="F267" s="58">
        <v>114319</v>
      </c>
      <c r="G267" s="58"/>
      <c r="H267" s="58"/>
      <c r="I267" s="58"/>
      <c r="J267" s="58"/>
      <c r="K267" s="88"/>
    </row>
    <row r="268" spans="1:11" ht="14.25" customHeight="1" x14ac:dyDescent="0.2">
      <c r="A268" s="100" t="s">
        <v>556</v>
      </c>
      <c r="B268" s="101"/>
      <c r="C268" s="101"/>
      <c r="D268" s="101"/>
      <c r="E268" s="102"/>
      <c r="F268" s="71">
        <f>SUM(F269:F290)</f>
        <v>123186644</v>
      </c>
      <c r="G268" s="71">
        <f t="shared" ref="G268:J268" si="47">SUM(G269:G290)</f>
        <v>132849334</v>
      </c>
      <c r="H268" s="71">
        <f t="shared" si="47"/>
        <v>154787866</v>
      </c>
      <c r="I268" s="71">
        <f t="shared" si="47"/>
        <v>99159531</v>
      </c>
      <c r="J268" s="71">
        <f t="shared" si="47"/>
        <v>23331444</v>
      </c>
      <c r="K268" s="72"/>
    </row>
    <row r="269" spans="1:11" ht="22.5" x14ac:dyDescent="0.2">
      <c r="A269" s="8">
        <v>179</v>
      </c>
      <c r="B269" s="44" t="s">
        <v>191</v>
      </c>
      <c r="C269" s="51" t="s">
        <v>440</v>
      </c>
      <c r="D269" s="10" t="s">
        <v>717</v>
      </c>
      <c r="E269" s="19" t="s">
        <v>440</v>
      </c>
      <c r="F269" s="58">
        <v>18655349</v>
      </c>
      <c r="G269" s="58">
        <v>8509003</v>
      </c>
      <c r="H269" s="58">
        <v>5494155</v>
      </c>
      <c r="I269" s="57">
        <v>0</v>
      </c>
      <c r="J269" s="57">
        <v>5494155</v>
      </c>
      <c r="K269" s="59"/>
    </row>
    <row r="270" spans="1:11" ht="26.25" customHeight="1" x14ac:dyDescent="0.2">
      <c r="A270" s="8">
        <f>A269+1</f>
        <v>180</v>
      </c>
      <c r="B270" s="44" t="s">
        <v>192</v>
      </c>
      <c r="C270" s="51" t="s">
        <v>441</v>
      </c>
      <c r="D270" s="10" t="s">
        <v>719</v>
      </c>
      <c r="E270" s="19" t="s">
        <v>718</v>
      </c>
      <c r="F270" s="58">
        <v>15308746</v>
      </c>
      <c r="G270" s="58">
        <v>16249150</v>
      </c>
      <c r="H270" s="58">
        <v>17212124</v>
      </c>
      <c r="I270" s="57">
        <v>0</v>
      </c>
      <c r="J270" s="57">
        <v>17212124</v>
      </c>
      <c r="K270" s="59"/>
    </row>
    <row r="271" spans="1:11" x14ac:dyDescent="0.2">
      <c r="A271" s="8">
        <f t="shared" ref="A271:A290" si="48">A270+1</f>
        <v>181</v>
      </c>
      <c r="B271" s="44" t="s">
        <v>193</v>
      </c>
      <c r="C271" s="51" t="s">
        <v>442</v>
      </c>
      <c r="D271" s="30" t="s">
        <v>721</v>
      </c>
      <c r="E271" s="19" t="s">
        <v>720</v>
      </c>
      <c r="F271" s="58">
        <v>70783000</v>
      </c>
      <c r="G271" s="58">
        <v>80127480</v>
      </c>
      <c r="H271" s="58">
        <v>117440920</v>
      </c>
      <c r="I271" s="57">
        <v>90027050</v>
      </c>
      <c r="J271" s="57" t="s">
        <v>539</v>
      </c>
      <c r="K271" s="59" t="s">
        <v>543</v>
      </c>
    </row>
    <row r="272" spans="1:11" ht="22.5" x14ac:dyDescent="0.2">
      <c r="A272" s="8">
        <f t="shared" si="48"/>
        <v>182</v>
      </c>
      <c r="B272" s="44" t="s">
        <v>562</v>
      </c>
      <c r="C272" s="51" t="s">
        <v>443</v>
      </c>
      <c r="D272" s="10" t="s">
        <v>723</v>
      </c>
      <c r="E272" s="19" t="s">
        <v>722</v>
      </c>
      <c r="F272" s="58">
        <v>3762761</v>
      </c>
      <c r="G272" s="58">
        <v>2951658</v>
      </c>
      <c r="H272" s="58">
        <v>0</v>
      </c>
      <c r="I272" s="57">
        <v>0</v>
      </c>
      <c r="J272" s="57" t="s">
        <v>539</v>
      </c>
      <c r="K272" s="59">
        <v>2021</v>
      </c>
    </row>
    <row r="273" spans="1:11" ht="33.75" x14ac:dyDescent="0.2">
      <c r="A273" s="8">
        <f t="shared" si="48"/>
        <v>183</v>
      </c>
      <c r="B273" s="44" t="s">
        <v>194</v>
      </c>
      <c r="C273" s="51" t="s">
        <v>444</v>
      </c>
      <c r="D273" s="13" t="s">
        <v>724</v>
      </c>
      <c r="E273" s="19" t="s">
        <v>724</v>
      </c>
      <c r="F273" s="58">
        <v>4137025</v>
      </c>
      <c r="G273" s="58">
        <v>4159740</v>
      </c>
      <c r="H273" s="58">
        <v>4228364</v>
      </c>
      <c r="I273" s="57">
        <v>3627481</v>
      </c>
      <c r="J273" s="57" t="s">
        <v>539</v>
      </c>
      <c r="K273" s="59">
        <v>2026</v>
      </c>
    </row>
    <row r="274" spans="1:11" x14ac:dyDescent="0.2">
      <c r="A274" s="8">
        <f t="shared" si="48"/>
        <v>184</v>
      </c>
      <c r="B274" s="44" t="s">
        <v>195</v>
      </c>
      <c r="C274" s="51" t="s">
        <v>445</v>
      </c>
      <c r="D274" s="30" t="s">
        <v>721</v>
      </c>
      <c r="E274" s="19" t="s">
        <v>720</v>
      </c>
      <c r="F274" s="58">
        <v>5000000</v>
      </c>
      <c r="G274" s="58">
        <v>500000</v>
      </c>
      <c r="H274" s="58">
        <v>500000</v>
      </c>
      <c r="I274" s="57">
        <v>0</v>
      </c>
      <c r="J274" s="57">
        <v>500000</v>
      </c>
      <c r="K274" s="59"/>
    </row>
    <row r="275" spans="1:11" ht="33.75" x14ac:dyDescent="0.2">
      <c r="A275" s="8">
        <f t="shared" si="48"/>
        <v>185</v>
      </c>
      <c r="B275" s="44" t="s">
        <v>196</v>
      </c>
      <c r="C275" s="51" t="s">
        <v>446</v>
      </c>
      <c r="D275" s="13" t="s">
        <v>724</v>
      </c>
      <c r="E275" s="19" t="s">
        <v>724</v>
      </c>
      <c r="F275" s="58">
        <v>100000</v>
      </c>
      <c r="G275" s="58">
        <v>0</v>
      </c>
      <c r="H275" s="58">
        <v>0</v>
      </c>
      <c r="I275" s="57">
        <v>0</v>
      </c>
      <c r="J275" s="57">
        <v>0</v>
      </c>
      <c r="K275" s="59" t="s">
        <v>540</v>
      </c>
    </row>
    <row r="276" spans="1:11" ht="33.75" x14ac:dyDescent="0.2">
      <c r="A276" s="8">
        <f t="shared" si="48"/>
        <v>186</v>
      </c>
      <c r="B276" s="44" t="s">
        <v>197</v>
      </c>
      <c r="C276" s="51" t="s">
        <v>447</v>
      </c>
      <c r="D276" s="13" t="s">
        <v>724</v>
      </c>
      <c r="E276" s="19" t="s">
        <v>724</v>
      </c>
      <c r="F276" s="58">
        <v>0</v>
      </c>
      <c r="G276" s="58">
        <v>3410000</v>
      </c>
      <c r="H276" s="58">
        <v>0</v>
      </c>
      <c r="I276" s="57">
        <v>0</v>
      </c>
      <c r="J276" s="57">
        <v>32862</v>
      </c>
      <c r="K276" s="59">
        <v>2021</v>
      </c>
    </row>
    <row r="277" spans="1:11" x14ac:dyDescent="0.2">
      <c r="A277" s="8">
        <f t="shared" si="48"/>
        <v>187</v>
      </c>
      <c r="B277" s="44" t="s">
        <v>725</v>
      </c>
      <c r="C277" s="51" t="s">
        <v>448</v>
      </c>
      <c r="D277" s="30" t="s">
        <v>721</v>
      </c>
      <c r="E277" s="19" t="s">
        <v>720</v>
      </c>
      <c r="F277" s="58">
        <v>310000</v>
      </c>
      <c r="G277" s="58">
        <v>1710000</v>
      </c>
      <c r="H277" s="58">
        <v>1300000</v>
      </c>
      <c r="I277" s="57">
        <v>4430000</v>
      </c>
      <c r="J277" s="57" t="s">
        <v>539</v>
      </c>
      <c r="K277" s="59" t="s">
        <v>545</v>
      </c>
    </row>
    <row r="278" spans="1:11" x14ac:dyDescent="0.2">
      <c r="A278" s="8">
        <f t="shared" si="48"/>
        <v>188</v>
      </c>
      <c r="B278" s="44" t="s">
        <v>198</v>
      </c>
      <c r="C278" s="51" t="s">
        <v>449</v>
      </c>
      <c r="D278" s="10" t="s">
        <v>719</v>
      </c>
      <c r="E278" s="19" t="s">
        <v>718</v>
      </c>
      <c r="F278" s="58">
        <v>2000000</v>
      </c>
      <c r="G278" s="58">
        <v>10000000</v>
      </c>
      <c r="H278" s="58">
        <v>3000000</v>
      </c>
      <c r="I278" s="57">
        <v>0</v>
      </c>
      <c r="J278" s="57" t="s">
        <v>539</v>
      </c>
      <c r="K278" s="59" t="s">
        <v>544</v>
      </c>
    </row>
    <row r="279" spans="1:11" ht="24" customHeight="1" x14ac:dyDescent="0.2">
      <c r="A279" s="8">
        <f t="shared" si="48"/>
        <v>189</v>
      </c>
      <c r="B279" s="44" t="s">
        <v>199</v>
      </c>
      <c r="C279" s="51" t="s">
        <v>450</v>
      </c>
      <c r="D279" s="10" t="s">
        <v>719</v>
      </c>
      <c r="E279" s="19" t="s">
        <v>718</v>
      </c>
      <c r="F279" s="58">
        <v>500000</v>
      </c>
      <c r="G279" s="58">
        <v>1000000</v>
      </c>
      <c r="H279" s="58">
        <v>1000000</v>
      </c>
      <c r="I279" s="57">
        <v>0</v>
      </c>
      <c r="J279" s="57" t="s">
        <v>539</v>
      </c>
      <c r="K279" s="59" t="s">
        <v>544</v>
      </c>
    </row>
    <row r="280" spans="1:11" ht="22.5" x14ac:dyDescent="0.2">
      <c r="A280" s="8">
        <f t="shared" si="48"/>
        <v>190</v>
      </c>
      <c r="B280" s="44" t="s">
        <v>200</v>
      </c>
      <c r="C280" s="51" t="s">
        <v>451</v>
      </c>
      <c r="D280" s="30" t="s">
        <v>727</v>
      </c>
      <c r="E280" s="19" t="s">
        <v>726</v>
      </c>
      <c r="F280" s="58">
        <v>36647</v>
      </c>
      <c r="G280" s="58">
        <v>34187</v>
      </c>
      <c r="H280" s="58">
        <v>34187</v>
      </c>
      <c r="I280" s="57">
        <v>0</v>
      </c>
      <c r="J280" s="57">
        <v>34187</v>
      </c>
      <c r="K280" s="59"/>
    </row>
    <row r="281" spans="1:11" ht="22.5" x14ac:dyDescent="0.2">
      <c r="A281" s="8">
        <f t="shared" si="48"/>
        <v>191</v>
      </c>
      <c r="B281" s="44" t="s">
        <v>201</v>
      </c>
      <c r="C281" s="51" t="s">
        <v>452</v>
      </c>
      <c r="D281" s="10" t="s">
        <v>719</v>
      </c>
      <c r="E281" s="19" t="s">
        <v>718</v>
      </c>
      <c r="F281" s="58">
        <v>1000000</v>
      </c>
      <c r="G281" s="58">
        <v>1000000</v>
      </c>
      <c r="H281" s="58">
        <v>500000</v>
      </c>
      <c r="I281" s="57">
        <v>0</v>
      </c>
      <c r="J281" s="57" t="s">
        <v>539</v>
      </c>
      <c r="K281" s="59" t="s">
        <v>544</v>
      </c>
    </row>
    <row r="282" spans="1:11" ht="22.5" x14ac:dyDescent="0.2">
      <c r="A282" s="8">
        <f t="shared" si="48"/>
        <v>192</v>
      </c>
      <c r="B282" s="44" t="s">
        <v>202</v>
      </c>
      <c r="C282" s="51" t="s">
        <v>728</v>
      </c>
      <c r="D282" s="10" t="s">
        <v>583</v>
      </c>
      <c r="E282" s="19" t="s">
        <v>581</v>
      </c>
      <c r="F282" s="58">
        <v>30000</v>
      </c>
      <c r="G282" s="58">
        <v>0</v>
      </c>
      <c r="H282" s="58">
        <v>0</v>
      </c>
      <c r="I282" s="57">
        <v>0</v>
      </c>
      <c r="J282" s="57" t="s">
        <v>539</v>
      </c>
      <c r="K282" s="59" t="s">
        <v>540</v>
      </c>
    </row>
    <row r="283" spans="1:11" ht="33.75" x14ac:dyDescent="0.2">
      <c r="A283" s="8">
        <f t="shared" si="48"/>
        <v>193</v>
      </c>
      <c r="B283" s="44" t="s">
        <v>203</v>
      </c>
      <c r="C283" s="51" t="s">
        <v>453</v>
      </c>
      <c r="D283" s="13" t="s">
        <v>724</v>
      </c>
      <c r="E283" s="19" t="s">
        <v>724</v>
      </c>
      <c r="F283" s="58">
        <v>25284</v>
      </c>
      <c r="G283" s="58">
        <v>25284</v>
      </c>
      <c r="H283" s="58">
        <v>25284</v>
      </c>
      <c r="I283" s="57">
        <v>0</v>
      </c>
      <c r="J283" s="57">
        <v>25284</v>
      </c>
      <c r="K283" s="59"/>
    </row>
    <row r="284" spans="1:11" ht="33.75" x14ac:dyDescent="0.2">
      <c r="A284" s="8">
        <f t="shared" si="48"/>
        <v>194</v>
      </c>
      <c r="B284" s="44" t="s">
        <v>204</v>
      </c>
      <c r="C284" s="51" t="s">
        <v>454</v>
      </c>
      <c r="D284" s="13" t="s">
        <v>724</v>
      </c>
      <c r="E284" s="19" t="s">
        <v>724</v>
      </c>
      <c r="F284" s="58">
        <v>32832</v>
      </c>
      <c r="G284" s="58">
        <v>32832</v>
      </c>
      <c r="H284" s="58">
        <v>32832</v>
      </c>
      <c r="I284" s="57">
        <v>0</v>
      </c>
      <c r="J284" s="57">
        <v>32832</v>
      </c>
      <c r="K284" s="59"/>
    </row>
    <row r="285" spans="1:11" x14ac:dyDescent="0.2">
      <c r="A285" s="8">
        <f t="shared" si="48"/>
        <v>195</v>
      </c>
      <c r="B285" s="44" t="s">
        <v>205</v>
      </c>
      <c r="C285" s="51" t="s">
        <v>455</v>
      </c>
      <c r="D285" s="10" t="s">
        <v>583</v>
      </c>
      <c r="E285" s="19" t="s">
        <v>581</v>
      </c>
      <c r="F285" s="58">
        <v>0</v>
      </c>
      <c r="G285" s="58">
        <v>20000</v>
      </c>
      <c r="H285" s="58">
        <v>0</v>
      </c>
      <c r="I285" s="57">
        <v>0</v>
      </c>
      <c r="J285" s="57" t="s">
        <v>539</v>
      </c>
      <c r="K285" s="59" t="s">
        <v>541</v>
      </c>
    </row>
    <row r="286" spans="1:11" ht="22.5" x14ac:dyDescent="0.2">
      <c r="A286" s="8">
        <f t="shared" si="48"/>
        <v>196</v>
      </c>
      <c r="B286" s="44" t="s">
        <v>206</v>
      </c>
      <c r="C286" s="51" t="s">
        <v>456</v>
      </c>
      <c r="D286" s="10" t="s">
        <v>583</v>
      </c>
      <c r="E286" s="19" t="s">
        <v>581</v>
      </c>
      <c r="F286" s="58">
        <v>20000</v>
      </c>
      <c r="G286" s="58">
        <v>10000</v>
      </c>
      <c r="H286" s="58">
        <v>10000</v>
      </c>
      <c r="I286" s="57">
        <v>0</v>
      </c>
      <c r="J286" s="57" t="s">
        <v>539</v>
      </c>
      <c r="K286" s="59" t="s">
        <v>540</v>
      </c>
    </row>
    <row r="287" spans="1:11" x14ac:dyDescent="0.2">
      <c r="A287" s="8">
        <f t="shared" si="48"/>
        <v>197</v>
      </c>
      <c r="B287" s="44" t="s">
        <v>207</v>
      </c>
      <c r="C287" s="51" t="s">
        <v>457</v>
      </c>
      <c r="D287" s="10" t="s">
        <v>583</v>
      </c>
      <c r="E287" s="19" t="s">
        <v>581</v>
      </c>
      <c r="F287" s="58">
        <v>10000</v>
      </c>
      <c r="G287" s="58">
        <v>10000</v>
      </c>
      <c r="H287" s="58">
        <v>10000</v>
      </c>
      <c r="I287" s="57">
        <v>0</v>
      </c>
      <c r="J287" s="57" t="s">
        <v>539</v>
      </c>
      <c r="K287" s="59" t="s">
        <v>540</v>
      </c>
    </row>
    <row r="288" spans="1:11" ht="34.5" customHeight="1" x14ac:dyDescent="0.2">
      <c r="A288" s="8">
        <f t="shared" si="48"/>
        <v>198</v>
      </c>
      <c r="B288" s="44" t="s">
        <v>729</v>
      </c>
      <c r="C288" s="51" t="s">
        <v>732</v>
      </c>
      <c r="D288" s="13" t="s">
        <v>724</v>
      </c>
      <c r="E288" s="19" t="s">
        <v>724</v>
      </c>
      <c r="F288" s="58">
        <v>1425000</v>
      </c>
      <c r="G288" s="58">
        <v>3000000</v>
      </c>
      <c r="H288" s="58">
        <v>4000000</v>
      </c>
      <c r="I288" s="58">
        <v>1075000</v>
      </c>
      <c r="J288" s="57" t="s">
        <v>539</v>
      </c>
      <c r="K288" s="47" t="s">
        <v>735</v>
      </c>
    </row>
    <row r="289" spans="1:11" ht="36" customHeight="1" x14ac:dyDescent="0.2">
      <c r="A289" s="8">
        <f t="shared" si="48"/>
        <v>199</v>
      </c>
      <c r="B289" s="44" t="s">
        <v>730</v>
      </c>
      <c r="C289" s="51" t="s">
        <v>733</v>
      </c>
      <c r="D289" s="10" t="s">
        <v>583</v>
      </c>
      <c r="E289" s="19" t="s">
        <v>581</v>
      </c>
      <c r="F289" s="58">
        <v>0</v>
      </c>
      <c r="G289" s="58">
        <v>50000</v>
      </c>
      <c r="H289" s="58">
        <v>0</v>
      </c>
      <c r="I289" s="58">
        <v>0</v>
      </c>
      <c r="J289" s="57" t="s">
        <v>539</v>
      </c>
      <c r="K289" s="47" t="s">
        <v>541</v>
      </c>
    </row>
    <row r="290" spans="1:11" ht="17.25" customHeight="1" x14ac:dyDescent="0.2">
      <c r="A290" s="8">
        <f t="shared" si="48"/>
        <v>200</v>
      </c>
      <c r="B290" s="44" t="s">
        <v>731</v>
      </c>
      <c r="C290" s="51" t="s">
        <v>734</v>
      </c>
      <c r="D290" s="10" t="s">
        <v>583</v>
      </c>
      <c r="E290" s="19" t="s">
        <v>581</v>
      </c>
      <c r="F290" s="58">
        <v>50000</v>
      </c>
      <c r="G290" s="58">
        <v>50000</v>
      </c>
      <c r="H290" s="58">
        <v>0</v>
      </c>
      <c r="I290" s="58">
        <v>0</v>
      </c>
      <c r="J290" s="57" t="s">
        <v>539</v>
      </c>
      <c r="K290" s="47">
        <v>2021</v>
      </c>
    </row>
    <row r="291" spans="1:11" x14ac:dyDescent="0.2">
      <c r="A291" s="100" t="s">
        <v>557</v>
      </c>
      <c r="B291" s="101"/>
      <c r="C291" s="101"/>
      <c r="D291" s="101"/>
      <c r="E291" s="102"/>
      <c r="F291" s="71">
        <f>SUM(F292:F293,F296:F297,F301,F304,F307:F309,F312:F313,F316,F322,F331:F334)</f>
        <v>40482460</v>
      </c>
      <c r="G291" s="71">
        <f t="shared" ref="G291:J291" si="49">SUM(G292:G293,G296:G297,G301,G304,G307:G309,G312:G313,G316,G322,G331:G334)</f>
        <v>117240267</v>
      </c>
      <c r="H291" s="71">
        <f t="shared" si="49"/>
        <v>150995153</v>
      </c>
      <c r="I291" s="71">
        <f t="shared" si="49"/>
        <v>0</v>
      </c>
      <c r="J291" s="71">
        <f t="shared" si="49"/>
        <v>150968663</v>
      </c>
      <c r="K291" s="72"/>
    </row>
    <row r="292" spans="1:11" ht="22.5" x14ac:dyDescent="0.2">
      <c r="A292" s="8">
        <v>201</v>
      </c>
      <c r="B292" s="44" t="s">
        <v>208</v>
      </c>
      <c r="C292" s="51" t="s">
        <v>458</v>
      </c>
      <c r="D292" s="30" t="s">
        <v>638</v>
      </c>
      <c r="E292" s="13" t="s">
        <v>736</v>
      </c>
      <c r="F292" s="58">
        <v>407064</v>
      </c>
      <c r="G292" s="58">
        <v>407064</v>
      </c>
      <c r="H292" s="58">
        <v>407064</v>
      </c>
      <c r="I292" s="57">
        <v>0</v>
      </c>
      <c r="J292" s="57">
        <v>407064</v>
      </c>
      <c r="K292" s="59"/>
    </row>
    <row r="293" spans="1:11" ht="22.5" x14ac:dyDescent="0.2">
      <c r="A293" s="8">
        <f>A292+1</f>
        <v>202</v>
      </c>
      <c r="B293" s="44" t="s">
        <v>209</v>
      </c>
      <c r="C293" s="51" t="s">
        <v>459</v>
      </c>
      <c r="D293" s="30"/>
      <c r="E293" s="13" t="s">
        <v>574</v>
      </c>
      <c r="F293" s="58">
        <v>1702128</v>
      </c>
      <c r="G293" s="58">
        <v>1852126</v>
      </c>
      <c r="H293" s="58">
        <v>1940499</v>
      </c>
      <c r="I293" s="57">
        <v>0</v>
      </c>
      <c r="J293" s="57">
        <v>1934009</v>
      </c>
      <c r="K293" s="59"/>
    </row>
    <row r="294" spans="1:11" x14ac:dyDescent="0.2">
      <c r="A294" s="8"/>
      <c r="B294" s="44"/>
      <c r="C294" s="51"/>
      <c r="D294" s="30" t="s">
        <v>697</v>
      </c>
      <c r="E294" s="19" t="s">
        <v>871</v>
      </c>
      <c r="F294" s="58">
        <v>52800</v>
      </c>
      <c r="G294" s="58">
        <v>63096</v>
      </c>
      <c r="H294" s="58">
        <v>72600</v>
      </c>
      <c r="I294" s="57">
        <v>0</v>
      </c>
      <c r="J294" s="57">
        <v>79464</v>
      </c>
      <c r="K294" s="59"/>
    </row>
    <row r="295" spans="1:11" ht="22.5" x14ac:dyDescent="0.2">
      <c r="A295" s="8"/>
      <c r="B295" s="44"/>
      <c r="C295" s="51"/>
      <c r="D295" s="30" t="s">
        <v>739</v>
      </c>
      <c r="E295" s="19" t="s">
        <v>872</v>
      </c>
      <c r="F295" s="58">
        <v>1702128</v>
      </c>
      <c r="G295" s="58">
        <v>1852126</v>
      </c>
      <c r="H295" s="58">
        <v>1940499</v>
      </c>
      <c r="I295" s="57">
        <v>0</v>
      </c>
      <c r="J295" s="57">
        <v>1934009</v>
      </c>
      <c r="K295" s="59"/>
    </row>
    <row r="296" spans="1:11" ht="39" customHeight="1" x14ac:dyDescent="0.2">
      <c r="A296" s="8">
        <v>203</v>
      </c>
      <c r="B296" s="44" t="s">
        <v>210</v>
      </c>
      <c r="C296" s="51" t="s">
        <v>460</v>
      </c>
      <c r="D296" s="30" t="s">
        <v>741</v>
      </c>
      <c r="E296" s="19" t="s">
        <v>740</v>
      </c>
      <c r="F296" s="58">
        <v>7959239</v>
      </c>
      <c r="G296" s="58">
        <v>36698864</v>
      </c>
      <c r="H296" s="58">
        <v>56760389</v>
      </c>
      <c r="I296" s="57">
        <v>0</v>
      </c>
      <c r="J296" s="57">
        <v>56760389</v>
      </c>
      <c r="K296" s="59"/>
    </row>
    <row r="297" spans="1:11" ht="22.5" x14ac:dyDescent="0.2">
      <c r="A297" s="8">
        <v>204</v>
      </c>
      <c r="B297" s="44" t="s">
        <v>211</v>
      </c>
      <c r="C297" s="51" t="s">
        <v>742</v>
      </c>
      <c r="D297" s="10"/>
      <c r="E297" s="13" t="s">
        <v>574</v>
      </c>
      <c r="F297" s="58">
        <v>7146759</v>
      </c>
      <c r="G297" s="58">
        <v>12314507</v>
      </c>
      <c r="H297" s="58">
        <v>22590675</v>
      </c>
      <c r="I297" s="57">
        <v>0</v>
      </c>
      <c r="J297" s="57">
        <v>22590675</v>
      </c>
      <c r="K297" s="59"/>
    </row>
    <row r="298" spans="1:11" ht="22.5" x14ac:dyDescent="0.2">
      <c r="A298" s="8"/>
      <c r="B298" s="44"/>
      <c r="C298" s="51"/>
      <c r="D298" s="30" t="s">
        <v>743</v>
      </c>
      <c r="E298" s="19" t="s">
        <v>873</v>
      </c>
      <c r="F298" s="58">
        <v>7146759</v>
      </c>
      <c r="G298" s="58">
        <v>12314507</v>
      </c>
      <c r="H298" s="58">
        <v>22590675</v>
      </c>
      <c r="I298" s="58">
        <v>0</v>
      </c>
      <c r="J298" s="58">
        <f>H298</f>
        <v>22590675</v>
      </c>
      <c r="K298" s="59"/>
    </row>
    <row r="299" spans="1:11" ht="22.5" x14ac:dyDescent="0.2">
      <c r="A299" s="8"/>
      <c r="B299" s="44"/>
      <c r="C299" s="51"/>
      <c r="D299" s="30" t="s">
        <v>741</v>
      </c>
      <c r="E299" s="19" t="s">
        <v>874</v>
      </c>
      <c r="F299" s="58">
        <v>6087452</v>
      </c>
      <c r="G299" s="58">
        <v>10620574</v>
      </c>
      <c r="H299" s="58">
        <v>19402108</v>
      </c>
      <c r="I299" s="58"/>
      <c r="J299" s="58">
        <f>H299</f>
        <v>19402108</v>
      </c>
      <c r="K299" s="59"/>
    </row>
    <row r="300" spans="1:11" ht="22.5" x14ac:dyDescent="0.2">
      <c r="A300" s="8"/>
      <c r="B300" s="44"/>
      <c r="C300" s="51"/>
      <c r="D300" s="30" t="s">
        <v>744</v>
      </c>
      <c r="E300" s="19" t="s">
        <v>877</v>
      </c>
      <c r="F300" s="58">
        <v>1059307</v>
      </c>
      <c r="G300" s="58">
        <v>1693933</v>
      </c>
      <c r="H300" s="58">
        <v>3188567</v>
      </c>
      <c r="I300" s="58"/>
      <c r="J300" s="58">
        <f>H300</f>
        <v>3188567</v>
      </c>
      <c r="K300" s="59"/>
    </row>
    <row r="301" spans="1:11" ht="33.75" x14ac:dyDescent="0.2">
      <c r="A301" s="8">
        <v>205</v>
      </c>
      <c r="B301" s="44" t="s">
        <v>212</v>
      </c>
      <c r="C301" s="51" t="s">
        <v>461</v>
      </c>
      <c r="D301" s="10"/>
      <c r="E301" s="13" t="s">
        <v>574</v>
      </c>
      <c r="F301" s="58">
        <f>SUM(F302:F303)</f>
        <v>5700000</v>
      </c>
      <c r="G301" s="58">
        <f t="shared" ref="G301:J301" si="50">SUM(G302:G303)</f>
        <v>5950000</v>
      </c>
      <c r="H301" s="58">
        <f t="shared" si="50"/>
        <v>5520000</v>
      </c>
      <c r="I301" s="58">
        <f t="shared" si="50"/>
        <v>0</v>
      </c>
      <c r="J301" s="58">
        <f t="shared" si="50"/>
        <v>5500000</v>
      </c>
      <c r="K301" s="59"/>
    </row>
    <row r="302" spans="1:11" x14ac:dyDescent="0.2">
      <c r="A302" s="8"/>
      <c r="B302" s="44"/>
      <c r="C302" s="51"/>
      <c r="D302" s="30" t="s">
        <v>746</v>
      </c>
      <c r="E302" s="19" t="s">
        <v>745</v>
      </c>
      <c r="F302" s="58">
        <v>5000000</v>
      </c>
      <c r="G302" s="58">
        <f>F302</f>
        <v>5000000</v>
      </c>
      <c r="H302" s="58">
        <f>G302</f>
        <v>5000000</v>
      </c>
      <c r="I302" s="58">
        <v>0</v>
      </c>
      <c r="J302" s="58">
        <f>H302</f>
        <v>5000000</v>
      </c>
      <c r="K302" s="59"/>
    </row>
    <row r="303" spans="1:11" x14ac:dyDescent="0.2">
      <c r="A303" s="8"/>
      <c r="B303" s="44"/>
      <c r="C303" s="51"/>
      <c r="D303" s="30" t="s">
        <v>748</v>
      </c>
      <c r="E303" s="19" t="s">
        <v>747</v>
      </c>
      <c r="F303" s="58">
        <v>700000</v>
      </c>
      <c r="G303" s="58">
        <v>950000</v>
      </c>
      <c r="H303" s="58">
        <v>520000</v>
      </c>
      <c r="I303" s="58">
        <v>0</v>
      </c>
      <c r="J303" s="58">
        <v>500000</v>
      </c>
      <c r="K303" s="59"/>
    </row>
    <row r="304" spans="1:11" ht="23.25" customHeight="1" x14ac:dyDescent="0.2">
      <c r="A304" s="8">
        <v>206</v>
      </c>
      <c r="B304" s="44" t="s">
        <v>213</v>
      </c>
      <c r="C304" s="51" t="s">
        <v>462</v>
      </c>
      <c r="D304" s="30"/>
      <c r="E304" s="13" t="s">
        <v>574</v>
      </c>
      <c r="F304" s="58">
        <f>SUM(F305:F306)</f>
        <v>523201</v>
      </c>
      <c r="G304" s="58">
        <f t="shared" ref="G304:J304" si="51">SUM(G305:G306)</f>
        <v>262240</v>
      </c>
      <c r="H304" s="58">
        <f t="shared" si="51"/>
        <v>262240</v>
      </c>
      <c r="I304" s="58">
        <f t="shared" si="51"/>
        <v>0</v>
      </c>
      <c r="J304" s="58">
        <f t="shared" si="51"/>
        <v>262240</v>
      </c>
      <c r="K304" s="59"/>
    </row>
    <row r="305" spans="1:11" ht="23.25" customHeight="1" x14ac:dyDescent="0.2">
      <c r="A305" s="8"/>
      <c r="B305" s="44"/>
      <c r="C305" s="51"/>
      <c r="D305" s="30" t="s">
        <v>697</v>
      </c>
      <c r="E305" s="19" t="s">
        <v>737</v>
      </c>
      <c r="F305" s="58">
        <v>235705</v>
      </c>
      <c r="G305" s="58">
        <v>262240</v>
      </c>
      <c r="H305" s="58">
        <v>262240</v>
      </c>
      <c r="I305" s="58">
        <v>0</v>
      </c>
      <c r="J305" s="58">
        <f>H305</f>
        <v>262240</v>
      </c>
      <c r="K305" s="59"/>
    </row>
    <row r="306" spans="1:11" ht="23.25" customHeight="1" x14ac:dyDescent="0.2">
      <c r="A306" s="8"/>
      <c r="B306" s="44"/>
      <c r="C306" s="51"/>
      <c r="D306" s="30" t="s">
        <v>739</v>
      </c>
      <c r="E306" s="19" t="s">
        <v>738</v>
      </c>
      <c r="F306" s="58">
        <v>287496</v>
      </c>
      <c r="G306" s="58">
        <v>0</v>
      </c>
      <c r="H306" s="58">
        <v>0</v>
      </c>
      <c r="I306" s="58">
        <v>0</v>
      </c>
      <c r="J306" s="58">
        <v>0</v>
      </c>
      <c r="K306" s="59"/>
    </row>
    <row r="307" spans="1:11" ht="33.75" customHeight="1" x14ac:dyDescent="0.2">
      <c r="A307" s="8">
        <v>207</v>
      </c>
      <c r="B307" s="44" t="s">
        <v>214</v>
      </c>
      <c r="C307" s="51" t="s">
        <v>463</v>
      </c>
      <c r="D307" s="30" t="s">
        <v>634</v>
      </c>
      <c r="E307" s="19" t="s">
        <v>749</v>
      </c>
      <c r="F307" s="58">
        <v>1518579</v>
      </c>
      <c r="G307" s="58">
        <v>1518579</v>
      </c>
      <c r="H307" s="58">
        <v>1518579</v>
      </c>
      <c r="I307" s="57">
        <v>0</v>
      </c>
      <c r="J307" s="57">
        <v>1518579</v>
      </c>
      <c r="K307" s="59"/>
    </row>
    <row r="308" spans="1:11" x14ac:dyDescent="0.2">
      <c r="A308" s="8">
        <f>A307+1</f>
        <v>208</v>
      </c>
      <c r="B308" s="44" t="s">
        <v>215</v>
      </c>
      <c r="C308" s="51" t="s">
        <v>464</v>
      </c>
      <c r="D308" s="30" t="s">
        <v>634</v>
      </c>
      <c r="E308" s="19" t="s">
        <v>749</v>
      </c>
      <c r="F308" s="58">
        <v>0</v>
      </c>
      <c r="G308" s="58">
        <v>40066913</v>
      </c>
      <c r="H308" s="58">
        <v>43793720</v>
      </c>
      <c r="I308" s="57">
        <v>0</v>
      </c>
      <c r="J308" s="57">
        <v>43793720</v>
      </c>
      <c r="K308" s="59"/>
    </row>
    <row r="309" spans="1:11" x14ac:dyDescent="0.2">
      <c r="A309" s="8">
        <f>A308+1</f>
        <v>209</v>
      </c>
      <c r="B309" s="44" t="s">
        <v>216</v>
      </c>
      <c r="C309" s="51" t="s">
        <v>465</v>
      </c>
      <c r="D309" s="3"/>
      <c r="E309" s="13" t="s">
        <v>574</v>
      </c>
      <c r="F309" s="58">
        <f>SUM(F310:F311)</f>
        <v>2498486</v>
      </c>
      <c r="G309" s="58">
        <f t="shared" ref="G309:J309" si="52">SUM(G310:G311)</f>
        <v>2477325</v>
      </c>
      <c r="H309" s="58">
        <f t="shared" si="52"/>
        <v>2467081</v>
      </c>
      <c r="I309" s="58">
        <f t="shared" si="52"/>
        <v>0</v>
      </c>
      <c r="J309" s="58">
        <f t="shared" si="52"/>
        <v>2467081</v>
      </c>
      <c r="K309" s="59"/>
    </row>
    <row r="310" spans="1:11" x14ac:dyDescent="0.2">
      <c r="A310" s="8"/>
      <c r="B310" s="44"/>
      <c r="C310" s="51"/>
      <c r="D310" s="30" t="s">
        <v>638</v>
      </c>
      <c r="E310" s="9" t="s">
        <v>736</v>
      </c>
      <c r="F310" s="58">
        <v>395133</v>
      </c>
      <c r="G310" s="58">
        <f>F310</f>
        <v>395133</v>
      </c>
      <c r="H310" s="58">
        <f>G310</f>
        <v>395133</v>
      </c>
      <c r="I310" s="58">
        <v>0</v>
      </c>
      <c r="J310" s="58">
        <f>H310</f>
        <v>395133</v>
      </c>
      <c r="K310" s="59"/>
    </row>
    <row r="311" spans="1:11" x14ac:dyDescent="0.2">
      <c r="A311" s="8"/>
      <c r="B311" s="44"/>
      <c r="C311" s="51"/>
      <c r="D311" s="30" t="s">
        <v>697</v>
      </c>
      <c r="E311" s="9" t="s">
        <v>737</v>
      </c>
      <c r="F311" s="58">
        <v>2103353</v>
      </c>
      <c r="G311" s="58">
        <v>2082192</v>
      </c>
      <c r="H311" s="58">
        <v>2071948</v>
      </c>
      <c r="I311" s="58">
        <v>0</v>
      </c>
      <c r="J311" s="58">
        <f>H311</f>
        <v>2071948</v>
      </c>
      <c r="K311" s="59"/>
    </row>
    <row r="312" spans="1:11" x14ac:dyDescent="0.2">
      <c r="A312" s="8">
        <v>210</v>
      </c>
      <c r="B312" s="44" t="s">
        <v>217</v>
      </c>
      <c r="C312" s="51" t="s">
        <v>466</v>
      </c>
      <c r="D312" s="30" t="s">
        <v>750</v>
      </c>
      <c r="E312" s="9" t="s">
        <v>749</v>
      </c>
      <c r="F312" s="58">
        <v>1146631</v>
      </c>
      <c r="G312" s="58">
        <v>1146631</v>
      </c>
      <c r="H312" s="58">
        <v>1146631</v>
      </c>
      <c r="I312" s="57">
        <v>0</v>
      </c>
      <c r="J312" s="57">
        <v>1146631</v>
      </c>
      <c r="K312" s="59"/>
    </row>
    <row r="313" spans="1:11" x14ac:dyDescent="0.2">
      <c r="A313" s="8">
        <v>211</v>
      </c>
      <c r="B313" s="44" t="s">
        <v>218</v>
      </c>
      <c r="C313" s="51" t="s">
        <v>467</v>
      </c>
      <c r="D313" s="83"/>
      <c r="E313" s="13" t="s">
        <v>574</v>
      </c>
      <c r="F313" s="58">
        <f>SUM(F314:F315)</f>
        <v>1230418</v>
      </c>
      <c r="G313" s="58">
        <f t="shared" ref="G313:I313" si="53">SUM(G314:G315)</f>
        <v>1230418</v>
      </c>
      <c r="H313" s="58">
        <f t="shared" si="53"/>
        <v>1230418</v>
      </c>
      <c r="I313" s="58">
        <f t="shared" si="53"/>
        <v>0</v>
      </c>
      <c r="J313" s="58">
        <f>SUM(J314:J315)</f>
        <v>1230418</v>
      </c>
      <c r="K313" s="59"/>
    </row>
    <row r="314" spans="1:11" x14ac:dyDescent="0.2">
      <c r="A314" s="8"/>
      <c r="B314" s="44"/>
      <c r="C314" s="51"/>
      <c r="D314" s="30" t="s">
        <v>634</v>
      </c>
      <c r="E314" s="19" t="s">
        <v>749</v>
      </c>
      <c r="F314" s="58">
        <v>772010</v>
      </c>
      <c r="G314" s="58">
        <v>772010</v>
      </c>
      <c r="H314" s="58">
        <v>772010</v>
      </c>
      <c r="I314" s="58">
        <v>0</v>
      </c>
      <c r="J314" s="58">
        <v>772010</v>
      </c>
      <c r="K314" s="59"/>
    </row>
    <row r="315" spans="1:11" x14ac:dyDescent="0.2">
      <c r="A315" s="8"/>
      <c r="B315" s="44"/>
      <c r="C315" s="51"/>
      <c r="D315" s="30" t="s">
        <v>746</v>
      </c>
      <c r="E315" s="19" t="s">
        <v>745</v>
      </c>
      <c r="F315" s="58">
        <v>458408</v>
      </c>
      <c r="G315" s="58">
        <v>458408</v>
      </c>
      <c r="H315" s="58">
        <v>458408</v>
      </c>
      <c r="I315" s="58">
        <v>0</v>
      </c>
      <c r="J315" s="58">
        <v>458408</v>
      </c>
      <c r="K315" s="59"/>
    </row>
    <row r="316" spans="1:11" x14ac:dyDescent="0.2">
      <c r="A316" s="8">
        <v>212</v>
      </c>
      <c r="B316" s="44" t="s">
        <v>219</v>
      </c>
      <c r="C316" s="51" t="s">
        <v>875</v>
      </c>
      <c r="D316" s="83"/>
      <c r="E316" s="13" t="s">
        <v>574</v>
      </c>
      <c r="F316" s="58">
        <f>SUM(F317:F321)</f>
        <v>1975418</v>
      </c>
      <c r="G316" s="58">
        <f t="shared" ref="G316:J316" si="54">SUM(G317:G321)</f>
        <v>4401767</v>
      </c>
      <c r="H316" s="58">
        <f t="shared" si="54"/>
        <v>4401767</v>
      </c>
      <c r="I316" s="58">
        <f t="shared" si="54"/>
        <v>0</v>
      </c>
      <c r="J316" s="58">
        <f t="shared" si="54"/>
        <v>4401767</v>
      </c>
      <c r="K316" s="59"/>
    </row>
    <row r="317" spans="1:11" ht="33.75" x14ac:dyDescent="0.2">
      <c r="A317" s="8"/>
      <c r="B317" s="44"/>
      <c r="C317" s="51"/>
      <c r="D317" s="30" t="s">
        <v>752</v>
      </c>
      <c r="E317" s="9" t="s">
        <v>751</v>
      </c>
      <c r="F317" s="58">
        <v>366478</v>
      </c>
      <c r="G317" s="58">
        <v>659033</v>
      </c>
      <c r="H317" s="58">
        <f t="shared" ref="H317:H321" si="55">G317</f>
        <v>659033</v>
      </c>
      <c r="I317" s="58">
        <v>0</v>
      </c>
      <c r="J317" s="58">
        <f t="shared" ref="J317:J321" si="56">H317</f>
        <v>659033</v>
      </c>
      <c r="K317" s="59"/>
    </row>
    <row r="318" spans="1:11" ht="22.5" x14ac:dyDescent="0.2">
      <c r="A318" s="8"/>
      <c r="B318" s="44"/>
      <c r="C318" s="51"/>
      <c r="D318" s="30" t="s">
        <v>754</v>
      </c>
      <c r="E318" s="9" t="s">
        <v>753</v>
      </c>
      <c r="F318" s="58">
        <v>432756</v>
      </c>
      <c r="G318" s="58">
        <v>973221</v>
      </c>
      <c r="H318" s="58">
        <f t="shared" si="55"/>
        <v>973221</v>
      </c>
      <c r="I318" s="58">
        <v>0</v>
      </c>
      <c r="J318" s="58">
        <f t="shared" si="56"/>
        <v>973221</v>
      </c>
      <c r="K318" s="59"/>
    </row>
    <row r="319" spans="1:11" ht="22.5" x14ac:dyDescent="0.2">
      <c r="A319" s="8"/>
      <c r="B319" s="44"/>
      <c r="C319" s="51"/>
      <c r="D319" s="30" t="s">
        <v>691</v>
      </c>
      <c r="E319" s="9" t="s">
        <v>760</v>
      </c>
      <c r="F319" s="58">
        <v>280858</v>
      </c>
      <c r="G319" s="58">
        <v>280858</v>
      </c>
      <c r="H319" s="58">
        <f t="shared" si="55"/>
        <v>280858</v>
      </c>
      <c r="I319" s="58">
        <v>0</v>
      </c>
      <c r="J319" s="58">
        <f t="shared" si="56"/>
        <v>280858</v>
      </c>
      <c r="K319" s="59"/>
    </row>
    <row r="320" spans="1:11" x14ac:dyDescent="0.2">
      <c r="A320" s="8"/>
      <c r="B320" s="44"/>
      <c r="C320" s="51"/>
      <c r="D320" s="30" t="s">
        <v>756</v>
      </c>
      <c r="E320" s="9" t="s">
        <v>755</v>
      </c>
      <c r="F320" s="58">
        <v>175523</v>
      </c>
      <c r="G320" s="58">
        <v>312186</v>
      </c>
      <c r="H320" s="58">
        <f t="shared" si="55"/>
        <v>312186</v>
      </c>
      <c r="I320" s="58">
        <v>0</v>
      </c>
      <c r="J320" s="58">
        <f t="shared" si="56"/>
        <v>312186</v>
      </c>
      <c r="K320" s="59"/>
    </row>
    <row r="321" spans="1:11" ht="22.5" x14ac:dyDescent="0.2">
      <c r="A321" s="8"/>
      <c r="B321" s="44"/>
      <c r="C321" s="51"/>
      <c r="D321" s="30" t="s">
        <v>739</v>
      </c>
      <c r="E321" s="9" t="s">
        <v>738</v>
      </c>
      <c r="F321" s="58">
        <v>719803</v>
      </c>
      <c r="G321" s="58">
        <v>2176469</v>
      </c>
      <c r="H321" s="58">
        <f t="shared" si="55"/>
        <v>2176469</v>
      </c>
      <c r="I321" s="58">
        <v>0</v>
      </c>
      <c r="J321" s="58">
        <f t="shared" si="56"/>
        <v>2176469</v>
      </c>
      <c r="K321" s="59"/>
    </row>
    <row r="322" spans="1:11" ht="22.5" x14ac:dyDescent="0.2">
      <c r="A322" s="8">
        <v>213</v>
      </c>
      <c r="B322" s="44" t="s">
        <v>220</v>
      </c>
      <c r="C322" s="51" t="s">
        <v>468</v>
      </c>
      <c r="D322" s="83"/>
      <c r="E322" s="13" t="s">
        <v>574</v>
      </c>
      <c r="F322" s="58">
        <f>SUM(F323:F330)</f>
        <v>572075</v>
      </c>
      <c r="G322" s="58">
        <f t="shared" ref="G322:J322" si="57">SUM(G323:G330)</f>
        <v>452791</v>
      </c>
      <c r="H322" s="58">
        <f t="shared" si="57"/>
        <v>137507</v>
      </c>
      <c r="I322" s="58">
        <f t="shared" si="57"/>
        <v>0</v>
      </c>
      <c r="J322" s="58">
        <f t="shared" si="57"/>
        <v>137507</v>
      </c>
      <c r="K322" s="59"/>
    </row>
    <row r="323" spans="1:11" ht="33.75" x14ac:dyDescent="0.2">
      <c r="A323" s="8"/>
      <c r="B323" s="44"/>
      <c r="C323" s="51"/>
      <c r="D323" s="30" t="s">
        <v>752</v>
      </c>
      <c r="E323" s="19" t="s">
        <v>751</v>
      </c>
      <c r="F323" s="58">
        <f>8003</f>
        <v>8003</v>
      </c>
      <c r="G323" s="58">
        <f t="shared" ref="G323:H328" si="58">F323</f>
        <v>8003</v>
      </c>
      <c r="H323" s="58">
        <f t="shared" si="58"/>
        <v>8003</v>
      </c>
      <c r="I323" s="58">
        <v>0</v>
      </c>
      <c r="J323" s="58">
        <f t="shared" ref="J323" si="59">H323</f>
        <v>8003</v>
      </c>
      <c r="K323" s="59"/>
    </row>
    <row r="324" spans="1:11" x14ac:dyDescent="0.2">
      <c r="A324" s="8"/>
      <c r="B324" s="44"/>
      <c r="C324" s="51"/>
      <c r="D324" s="30" t="s">
        <v>758</v>
      </c>
      <c r="E324" s="19" t="s">
        <v>757</v>
      </c>
      <c r="F324" s="58">
        <f>33246</f>
        <v>33246</v>
      </c>
      <c r="G324" s="58">
        <f t="shared" si="58"/>
        <v>33246</v>
      </c>
      <c r="H324" s="58">
        <f t="shared" si="58"/>
        <v>33246</v>
      </c>
      <c r="I324" s="58">
        <v>0</v>
      </c>
      <c r="J324" s="58">
        <f>H324</f>
        <v>33246</v>
      </c>
      <c r="K324" s="59"/>
    </row>
    <row r="325" spans="1:11" ht="22.5" x14ac:dyDescent="0.2">
      <c r="A325" s="8"/>
      <c r="B325" s="44"/>
      <c r="C325" s="51"/>
      <c r="D325" s="30" t="s">
        <v>759</v>
      </c>
      <c r="E325" s="19" t="s">
        <v>753</v>
      </c>
      <c r="F325" s="58">
        <f>26488</f>
        <v>26488</v>
      </c>
      <c r="G325" s="58">
        <f t="shared" si="58"/>
        <v>26488</v>
      </c>
      <c r="H325" s="58">
        <f t="shared" si="58"/>
        <v>26488</v>
      </c>
      <c r="I325" s="58">
        <v>0</v>
      </c>
      <c r="J325" s="58">
        <f t="shared" ref="J325:J328" si="60">H325</f>
        <v>26488</v>
      </c>
      <c r="K325" s="59"/>
    </row>
    <row r="326" spans="1:11" ht="22.5" x14ac:dyDescent="0.2">
      <c r="A326" s="8"/>
      <c r="B326" s="44"/>
      <c r="C326" s="51"/>
      <c r="D326" s="30" t="s">
        <v>691</v>
      </c>
      <c r="E326" s="19" t="s">
        <v>760</v>
      </c>
      <c r="F326" s="58">
        <f>10694</f>
        <v>10694</v>
      </c>
      <c r="G326" s="58">
        <f t="shared" si="58"/>
        <v>10694</v>
      </c>
      <c r="H326" s="58">
        <f t="shared" si="58"/>
        <v>10694</v>
      </c>
      <c r="I326" s="58">
        <v>0</v>
      </c>
      <c r="J326" s="58">
        <f t="shared" si="60"/>
        <v>10694</v>
      </c>
      <c r="K326" s="59"/>
    </row>
    <row r="327" spans="1:11" ht="22.5" x14ac:dyDescent="0.2">
      <c r="A327" s="8"/>
      <c r="B327" s="44"/>
      <c r="C327" s="51"/>
      <c r="D327" s="30" t="s">
        <v>762</v>
      </c>
      <c r="E327" s="19" t="s">
        <v>761</v>
      </c>
      <c r="F327" s="58">
        <f>725</f>
        <v>725</v>
      </c>
      <c r="G327" s="58">
        <f t="shared" si="58"/>
        <v>725</v>
      </c>
      <c r="H327" s="58">
        <f t="shared" si="58"/>
        <v>725</v>
      </c>
      <c r="I327" s="58">
        <v>0</v>
      </c>
      <c r="J327" s="58">
        <f t="shared" si="60"/>
        <v>725</v>
      </c>
      <c r="K327" s="59"/>
    </row>
    <row r="328" spans="1:11" x14ac:dyDescent="0.2">
      <c r="A328" s="8"/>
      <c r="B328" s="44"/>
      <c r="C328" s="51"/>
      <c r="D328" s="30" t="s">
        <v>764</v>
      </c>
      <c r="E328" s="19" t="s">
        <v>763</v>
      </c>
      <c r="F328" s="58">
        <f>2790</f>
        <v>2790</v>
      </c>
      <c r="G328" s="58">
        <f t="shared" si="58"/>
        <v>2790</v>
      </c>
      <c r="H328" s="58">
        <f t="shared" si="58"/>
        <v>2790</v>
      </c>
      <c r="I328" s="58">
        <v>0</v>
      </c>
      <c r="J328" s="58">
        <f t="shared" si="60"/>
        <v>2790</v>
      </c>
      <c r="K328" s="59"/>
    </row>
    <row r="329" spans="1:11" x14ac:dyDescent="0.2">
      <c r="A329" s="8"/>
      <c r="B329" s="44"/>
      <c r="C329" s="51"/>
      <c r="D329" s="30" t="s">
        <v>748</v>
      </c>
      <c r="E329" s="19" t="s">
        <v>747</v>
      </c>
      <c r="F329" s="58">
        <v>434568</v>
      </c>
      <c r="G329" s="58">
        <v>315284</v>
      </c>
      <c r="H329" s="58">
        <v>0</v>
      </c>
      <c r="I329" s="58">
        <v>0</v>
      </c>
      <c r="J329" s="58">
        <v>0</v>
      </c>
      <c r="K329" s="59" t="s">
        <v>541</v>
      </c>
    </row>
    <row r="330" spans="1:11" ht="22.5" x14ac:dyDescent="0.2">
      <c r="A330" s="8"/>
      <c r="B330" s="44"/>
      <c r="C330" s="51"/>
      <c r="D330" s="30" t="s">
        <v>739</v>
      </c>
      <c r="E330" s="19" t="s">
        <v>738</v>
      </c>
      <c r="F330" s="58">
        <f>55561</f>
        <v>55561</v>
      </c>
      <c r="G330" s="58">
        <f>55561</f>
        <v>55561</v>
      </c>
      <c r="H330" s="58">
        <f>55561</f>
        <v>55561</v>
      </c>
      <c r="I330" s="58">
        <f t="shared" ref="I330" si="61">I329</f>
        <v>0</v>
      </c>
      <c r="J330" s="58">
        <f t="shared" ref="J330" si="62">H330</f>
        <v>55561</v>
      </c>
      <c r="K330" s="59"/>
    </row>
    <row r="331" spans="1:11" x14ac:dyDescent="0.2">
      <c r="A331" s="8">
        <v>214</v>
      </c>
      <c r="B331" s="44" t="s">
        <v>221</v>
      </c>
      <c r="C331" s="51" t="s">
        <v>469</v>
      </c>
      <c r="D331" s="30" t="s">
        <v>766</v>
      </c>
      <c r="E331" s="9" t="s">
        <v>765</v>
      </c>
      <c r="F331" s="58">
        <v>1145108</v>
      </c>
      <c r="G331" s="58">
        <v>1145108</v>
      </c>
      <c r="H331" s="58">
        <v>1145108</v>
      </c>
      <c r="I331" s="57">
        <v>0</v>
      </c>
      <c r="J331" s="57">
        <v>1145108</v>
      </c>
      <c r="K331" s="59"/>
    </row>
    <row r="332" spans="1:11" ht="22.5" x14ac:dyDescent="0.2">
      <c r="A332" s="8">
        <f>A331+1</f>
        <v>215</v>
      </c>
      <c r="B332" s="44" t="s">
        <v>222</v>
      </c>
      <c r="C332" s="51" t="s">
        <v>470</v>
      </c>
      <c r="D332" s="30" t="s">
        <v>768</v>
      </c>
      <c r="E332" s="9" t="s">
        <v>767</v>
      </c>
      <c r="F332" s="58">
        <v>165000</v>
      </c>
      <c r="G332" s="58">
        <v>165000</v>
      </c>
      <c r="H332" s="58">
        <v>165000</v>
      </c>
      <c r="I332" s="57">
        <v>0</v>
      </c>
      <c r="J332" s="57">
        <v>165000</v>
      </c>
      <c r="K332" s="59"/>
    </row>
    <row r="333" spans="1:11" ht="22.5" x14ac:dyDescent="0.2">
      <c r="A333" s="8">
        <f t="shared" ref="A333:A334" si="63">A332+1</f>
        <v>216</v>
      </c>
      <c r="B333" s="43" t="s">
        <v>769</v>
      </c>
      <c r="C333" s="50" t="s">
        <v>771</v>
      </c>
      <c r="D333" s="32" t="s">
        <v>744</v>
      </c>
      <c r="E333" s="33" t="s">
        <v>878</v>
      </c>
      <c r="F333" s="58">
        <v>0</v>
      </c>
      <c r="G333" s="58">
        <v>0</v>
      </c>
      <c r="H333" s="58">
        <v>0</v>
      </c>
      <c r="I333" s="57">
        <v>0</v>
      </c>
      <c r="J333" s="57">
        <v>0</v>
      </c>
      <c r="K333" s="59"/>
    </row>
    <row r="334" spans="1:11" ht="22.5" x14ac:dyDescent="0.2">
      <c r="A334" s="8">
        <f t="shared" si="63"/>
        <v>217</v>
      </c>
      <c r="B334" s="44" t="s">
        <v>770</v>
      </c>
      <c r="C334" s="51" t="s">
        <v>772</v>
      </c>
      <c r="D334" s="30" t="s">
        <v>744</v>
      </c>
      <c r="E334" s="9" t="s">
        <v>879</v>
      </c>
      <c r="F334" s="58">
        <f>12452281-5659927</f>
        <v>6792354</v>
      </c>
      <c r="G334" s="58">
        <f>13107571-5956637</f>
        <v>7150934</v>
      </c>
      <c r="H334" s="58">
        <f>13763013-6254538</f>
        <v>7508475</v>
      </c>
      <c r="I334" s="58">
        <v>0</v>
      </c>
      <c r="J334" s="58">
        <f>13763013-6254538</f>
        <v>7508475</v>
      </c>
      <c r="K334" s="59"/>
    </row>
    <row r="335" spans="1:11" x14ac:dyDescent="0.2">
      <c r="A335" s="100" t="s">
        <v>558</v>
      </c>
      <c r="B335" s="101"/>
      <c r="C335" s="101"/>
      <c r="D335" s="101"/>
      <c r="E335" s="102"/>
      <c r="F335" s="71">
        <f>SUM(F336:F337,F339:F355)</f>
        <v>15376923</v>
      </c>
      <c r="G335" s="71">
        <f>SUM(G336:G337,G339:G355)</f>
        <v>74328169</v>
      </c>
      <c r="H335" s="71">
        <f>SUM(H336:H337,H339:H355)</f>
        <v>78163620</v>
      </c>
      <c r="I335" s="71">
        <f>SUM(I336:I337,I339:I355)</f>
        <v>9888382</v>
      </c>
      <c r="J335" s="71">
        <f>SUM(J336:J337,J339:J355)</f>
        <v>14576486</v>
      </c>
      <c r="K335" s="72"/>
    </row>
    <row r="336" spans="1:11" x14ac:dyDescent="0.2">
      <c r="A336" s="8">
        <v>218</v>
      </c>
      <c r="B336" s="46" t="s">
        <v>223</v>
      </c>
      <c r="C336" s="53" t="s">
        <v>471</v>
      </c>
      <c r="D336" s="84" t="s">
        <v>756</v>
      </c>
      <c r="E336" s="9" t="s">
        <v>773</v>
      </c>
      <c r="F336" s="57">
        <v>0</v>
      </c>
      <c r="G336" s="57">
        <v>60000766</v>
      </c>
      <c r="H336" s="57">
        <v>63441964</v>
      </c>
      <c r="I336" s="57">
        <v>9853980</v>
      </c>
      <c r="J336" s="57" t="s">
        <v>539</v>
      </c>
      <c r="K336" s="59">
        <v>2023</v>
      </c>
    </row>
    <row r="337" spans="1:11" x14ac:dyDescent="0.2">
      <c r="A337" s="8">
        <f>A336+1</f>
        <v>219</v>
      </c>
      <c r="B337" s="46" t="s">
        <v>224</v>
      </c>
      <c r="C337" s="53" t="s">
        <v>472</v>
      </c>
      <c r="D337" s="84" t="s">
        <v>641</v>
      </c>
      <c r="E337" s="9" t="s">
        <v>774</v>
      </c>
      <c r="F337" s="57">
        <v>891241</v>
      </c>
      <c r="G337" s="57">
        <v>1502214</v>
      </c>
      <c r="H337" s="57">
        <v>2308324</v>
      </c>
      <c r="I337" s="57">
        <v>0</v>
      </c>
      <c r="J337" s="57">
        <v>2308324</v>
      </c>
      <c r="K337" s="59"/>
    </row>
    <row r="338" spans="1:11" ht="22.5" x14ac:dyDescent="0.2">
      <c r="A338" s="8">
        <f>A337+1</f>
        <v>220</v>
      </c>
      <c r="B338" s="46" t="s">
        <v>225</v>
      </c>
      <c r="C338" s="53" t="s">
        <v>473</v>
      </c>
      <c r="D338" s="84"/>
      <c r="E338" s="13" t="s">
        <v>574</v>
      </c>
      <c r="F338" s="57">
        <f>SUM(F339:F340)</f>
        <v>1788131</v>
      </c>
      <c r="G338" s="57">
        <f t="shared" ref="G338:J338" si="64">SUM(G339:G340)</f>
        <v>1788131</v>
      </c>
      <c r="H338" s="57">
        <f t="shared" si="64"/>
        <v>1788131</v>
      </c>
      <c r="I338" s="57">
        <f t="shared" si="64"/>
        <v>0</v>
      </c>
      <c r="J338" s="57">
        <f t="shared" si="64"/>
        <v>1788131</v>
      </c>
      <c r="K338" s="59"/>
    </row>
    <row r="339" spans="1:11" x14ac:dyDescent="0.2">
      <c r="A339" s="8"/>
      <c r="B339" s="46"/>
      <c r="C339" s="53"/>
      <c r="D339" s="84" t="s">
        <v>776</v>
      </c>
      <c r="E339" s="19" t="s">
        <v>775</v>
      </c>
      <c r="F339" s="57">
        <v>205698</v>
      </c>
      <c r="G339" s="57">
        <v>205698</v>
      </c>
      <c r="H339" s="57">
        <v>205698</v>
      </c>
      <c r="I339" s="57">
        <v>0</v>
      </c>
      <c r="J339" s="57">
        <v>205698</v>
      </c>
      <c r="K339" s="59"/>
    </row>
    <row r="340" spans="1:11" x14ac:dyDescent="0.2">
      <c r="A340" s="8"/>
      <c r="B340" s="46"/>
      <c r="C340" s="53"/>
      <c r="D340" s="84" t="s">
        <v>778</v>
      </c>
      <c r="E340" s="19" t="s">
        <v>777</v>
      </c>
      <c r="F340" s="57">
        <v>1582433</v>
      </c>
      <c r="G340" s="57">
        <v>1582433</v>
      </c>
      <c r="H340" s="57">
        <v>1582433</v>
      </c>
      <c r="I340" s="57">
        <v>0</v>
      </c>
      <c r="J340" s="57">
        <v>1582433</v>
      </c>
      <c r="K340" s="59"/>
    </row>
    <row r="341" spans="1:11" ht="22.5" x14ac:dyDescent="0.2">
      <c r="A341" s="8">
        <v>221</v>
      </c>
      <c r="B341" s="46" t="s">
        <v>226</v>
      </c>
      <c r="C341" s="53" t="s">
        <v>849</v>
      </c>
      <c r="D341" s="30" t="s">
        <v>741</v>
      </c>
      <c r="E341" s="9" t="s">
        <v>788</v>
      </c>
      <c r="F341" s="57">
        <v>4626944</v>
      </c>
      <c r="G341" s="57">
        <v>4626944</v>
      </c>
      <c r="H341" s="57">
        <v>4626944</v>
      </c>
      <c r="I341" s="57">
        <v>0</v>
      </c>
      <c r="J341" s="57">
        <v>4626944</v>
      </c>
      <c r="K341" s="59"/>
    </row>
    <row r="342" spans="1:11" x14ac:dyDescent="0.2">
      <c r="A342" s="8">
        <f>A341+1</f>
        <v>222</v>
      </c>
      <c r="B342" s="46" t="s">
        <v>227</v>
      </c>
      <c r="C342" s="53" t="s">
        <v>477</v>
      </c>
      <c r="D342" s="84" t="s">
        <v>785</v>
      </c>
      <c r="E342" s="9" t="s">
        <v>784</v>
      </c>
      <c r="F342" s="58">
        <v>1876589</v>
      </c>
      <c r="G342" s="58">
        <v>1861650</v>
      </c>
      <c r="H342" s="58">
        <v>1460693</v>
      </c>
      <c r="I342" s="58">
        <v>0</v>
      </c>
      <c r="J342" s="58">
        <v>1391002</v>
      </c>
      <c r="K342" s="59"/>
    </row>
    <row r="343" spans="1:11" ht="22.5" x14ac:dyDescent="0.2">
      <c r="A343" s="8">
        <f t="shared" ref="A343:A355" si="65">A342+1</f>
        <v>223</v>
      </c>
      <c r="B343" s="46" t="s">
        <v>228</v>
      </c>
      <c r="C343" s="53" t="s">
        <v>474</v>
      </c>
      <c r="D343" s="84" t="s">
        <v>780</v>
      </c>
      <c r="E343" s="9" t="s">
        <v>779</v>
      </c>
      <c r="F343" s="57">
        <v>2256070</v>
      </c>
      <c r="G343" s="57">
        <v>2256070</v>
      </c>
      <c r="H343" s="57">
        <v>2256070</v>
      </c>
      <c r="I343" s="57">
        <v>0</v>
      </c>
      <c r="J343" s="57">
        <v>2256070</v>
      </c>
      <c r="K343" s="59"/>
    </row>
    <row r="344" spans="1:11" ht="24" customHeight="1" x14ac:dyDescent="0.2">
      <c r="A344" s="8">
        <f t="shared" si="65"/>
        <v>224</v>
      </c>
      <c r="B344" s="46" t="s">
        <v>229</v>
      </c>
      <c r="C344" s="53" t="s">
        <v>475</v>
      </c>
      <c r="D344" s="30" t="s">
        <v>782</v>
      </c>
      <c r="E344" s="9" t="s">
        <v>781</v>
      </c>
      <c r="F344" s="58">
        <v>398980</v>
      </c>
      <c r="G344" s="58">
        <v>398980</v>
      </c>
      <c r="H344" s="58">
        <v>398980</v>
      </c>
      <c r="I344" s="58">
        <v>0</v>
      </c>
      <c r="J344" s="58">
        <v>398980</v>
      </c>
      <c r="K344" s="59"/>
    </row>
    <row r="345" spans="1:11" ht="20.25" customHeight="1" x14ac:dyDescent="0.2">
      <c r="A345" s="8">
        <f t="shared" si="65"/>
        <v>225</v>
      </c>
      <c r="B345" s="46" t="s">
        <v>230</v>
      </c>
      <c r="C345" s="53" t="s">
        <v>476</v>
      </c>
      <c r="D345" s="30" t="s">
        <v>586</v>
      </c>
      <c r="E345" s="9" t="s">
        <v>783</v>
      </c>
      <c r="F345" s="58">
        <v>1543893</v>
      </c>
      <c r="G345" s="58">
        <v>737843</v>
      </c>
      <c r="H345" s="58">
        <v>737843</v>
      </c>
      <c r="I345" s="58">
        <v>0</v>
      </c>
      <c r="J345" s="58">
        <v>737843</v>
      </c>
      <c r="K345" s="59"/>
    </row>
    <row r="346" spans="1:11" x14ac:dyDescent="0.2">
      <c r="A346" s="8">
        <f t="shared" si="65"/>
        <v>226</v>
      </c>
      <c r="B346" s="46" t="s">
        <v>231</v>
      </c>
      <c r="C346" s="53" t="s">
        <v>478</v>
      </c>
      <c r="D346" s="30" t="s">
        <v>641</v>
      </c>
      <c r="E346" s="9" t="s">
        <v>774</v>
      </c>
      <c r="F346" s="58">
        <v>94920</v>
      </c>
      <c r="G346" s="58">
        <v>86067</v>
      </c>
      <c r="H346" s="58">
        <v>86067</v>
      </c>
      <c r="I346" s="58">
        <v>0</v>
      </c>
      <c r="J346" s="58">
        <v>86067</v>
      </c>
      <c r="K346" s="48"/>
    </row>
    <row r="347" spans="1:11" x14ac:dyDescent="0.2">
      <c r="A347" s="8">
        <f t="shared" si="65"/>
        <v>227</v>
      </c>
      <c r="B347" s="46" t="s">
        <v>232</v>
      </c>
      <c r="C347" s="53" t="s">
        <v>479</v>
      </c>
      <c r="D347" s="84" t="s">
        <v>586</v>
      </c>
      <c r="E347" s="9" t="s">
        <v>783</v>
      </c>
      <c r="F347" s="58">
        <v>349932</v>
      </c>
      <c r="G347" s="58">
        <v>0</v>
      </c>
      <c r="H347" s="58">
        <v>0</v>
      </c>
      <c r="I347" s="58">
        <v>0</v>
      </c>
      <c r="J347" s="58" t="s">
        <v>539</v>
      </c>
      <c r="K347" s="48" t="s">
        <v>540</v>
      </c>
    </row>
    <row r="348" spans="1:11" x14ac:dyDescent="0.2">
      <c r="A348" s="8">
        <f t="shared" si="65"/>
        <v>228</v>
      </c>
      <c r="B348" s="46" t="s">
        <v>233</v>
      </c>
      <c r="C348" s="53" t="s">
        <v>480</v>
      </c>
      <c r="D348" s="84" t="s">
        <v>637</v>
      </c>
      <c r="E348" s="9" t="s">
        <v>786</v>
      </c>
      <c r="F348" s="58">
        <v>500717</v>
      </c>
      <c r="G348" s="58">
        <v>384111</v>
      </c>
      <c r="H348" s="58">
        <v>384111</v>
      </c>
      <c r="I348" s="58">
        <v>0</v>
      </c>
      <c r="J348" s="58">
        <v>384111</v>
      </c>
      <c r="K348" s="48"/>
    </row>
    <row r="349" spans="1:11" ht="22.5" x14ac:dyDescent="0.2">
      <c r="A349" s="8">
        <f t="shared" si="65"/>
        <v>229</v>
      </c>
      <c r="B349" s="46" t="s">
        <v>234</v>
      </c>
      <c r="C349" s="53" t="s">
        <v>481</v>
      </c>
      <c r="D349" s="30" t="s">
        <v>640</v>
      </c>
      <c r="E349" s="19" t="s">
        <v>787</v>
      </c>
      <c r="F349" s="58">
        <v>126846</v>
      </c>
      <c r="G349" s="58">
        <v>126846</v>
      </c>
      <c r="H349" s="58">
        <v>126846</v>
      </c>
      <c r="I349" s="58">
        <v>0</v>
      </c>
      <c r="J349" s="58">
        <v>126846</v>
      </c>
      <c r="K349" s="48"/>
    </row>
    <row r="350" spans="1:11" ht="22.5" x14ac:dyDescent="0.2">
      <c r="A350" s="8">
        <f t="shared" si="65"/>
        <v>230</v>
      </c>
      <c r="B350" s="46" t="s">
        <v>235</v>
      </c>
      <c r="C350" s="53" t="s">
        <v>482</v>
      </c>
      <c r="D350" s="30" t="s">
        <v>583</v>
      </c>
      <c r="E350" s="19" t="s">
        <v>581</v>
      </c>
      <c r="F350" s="58">
        <v>20405</v>
      </c>
      <c r="G350" s="58">
        <v>4526</v>
      </c>
      <c r="H350" s="58">
        <v>4526</v>
      </c>
      <c r="I350" s="58">
        <v>0</v>
      </c>
      <c r="J350" s="58">
        <v>4526</v>
      </c>
      <c r="K350" s="48"/>
    </row>
    <row r="351" spans="1:11" ht="22.5" x14ac:dyDescent="0.2">
      <c r="A351" s="8">
        <f t="shared" si="65"/>
        <v>231</v>
      </c>
      <c r="B351" s="46" t="s">
        <v>236</v>
      </c>
      <c r="C351" s="53" t="s">
        <v>483</v>
      </c>
      <c r="D351" s="30" t="s">
        <v>741</v>
      </c>
      <c r="E351" s="9" t="s">
        <v>788</v>
      </c>
      <c r="F351" s="58">
        <v>116510</v>
      </c>
      <c r="G351" s="58">
        <v>75479</v>
      </c>
      <c r="H351" s="58">
        <v>75479</v>
      </c>
      <c r="I351" s="58">
        <v>34402</v>
      </c>
      <c r="J351" s="58" t="s">
        <v>539</v>
      </c>
      <c r="K351" s="48" t="s">
        <v>543</v>
      </c>
    </row>
    <row r="352" spans="1:11" x14ac:dyDescent="0.2">
      <c r="A352" s="8">
        <f t="shared" si="65"/>
        <v>232</v>
      </c>
      <c r="B352" s="46" t="s">
        <v>237</v>
      </c>
      <c r="C352" s="53" t="s">
        <v>484</v>
      </c>
      <c r="D352" s="30" t="s">
        <v>741</v>
      </c>
      <c r="E352" s="9" t="s">
        <v>788</v>
      </c>
      <c r="F352" s="58">
        <v>100000</v>
      </c>
      <c r="G352" s="58">
        <v>0</v>
      </c>
      <c r="H352" s="58">
        <v>0</v>
      </c>
      <c r="I352" s="58">
        <v>0</v>
      </c>
      <c r="J352" s="58" t="s">
        <v>539</v>
      </c>
      <c r="K352" s="48" t="s">
        <v>540</v>
      </c>
    </row>
    <row r="353" spans="1:11" x14ac:dyDescent="0.2">
      <c r="A353" s="8">
        <f t="shared" si="65"/>
        <v>233</v>
      </c>
      <c r="B353" s="46" t="s">
        <v>238</v>
      </c>
      <c r="C353" s="53" t="s">
        <v>485</v>
      </c>
      <c r="D353" s="30" t="s">
        <v>741</v>
      </c>
      <c r="E353" s="9" t="s">
        <v>788</v>
      </c>
      <c r="F353" s="58">
        <v>258359</v>
      </c>
      <c r="G353" s="58">
        <v>52386</v>
      </c>
      <c r="H353" s="58">
        <v>41486</v>
      </c>
      <c r="I353" s="58">
        <v>0</v>
      </c>
      <c r="J353" s="58">
        <v>41486</v>
      </c>
      <c r="K353" s="48"/>
    </row>
    <row r="354" spans="1:11" ht="33.75" x14ac:dyDescent="0.2">
      <c r="A354" s="8">
        <f t="shared" si="65"/>
        <v>234</v>
      </c>
      <c r="B354" s="46" t="s">
        <v>239</v>
      </c>
      <c r="C354" s="53" t="s">
        <v>486</v>
      </c>
      <c r="D354" s="30" t="s">
        <v>639</v>
      </c>
      <c r="E354" s="19" t="s">
        <v>789</v>
      </c>
      <c r="F354" s="58">
        <v>46909</v>
      </c>
      <c r="G354" s="58">
        <v>46909</v>
      </c>
      <c r="H354" s="58">
        <v>46909</v>
      </c>
      <c r="I354" s="58">
        <v>0</v>
      </c>
      <c r="J354" s="58">
        <v>46909</v>
      </c>
      <c r="K354" s="48"/>
    </row>
    <row r="355" spans="1:11" ht="22.5" x14ac:dyDescent="0.2">
      <c r="A355" s="8">
        <f t="shared" si="65"/>
        <v>235</v>
      </c>
      <c r="B355" s="46" t="s">
        <v>850</v>
      </c>
      <c r="C355" s="53" t="s">
        <v>487</v>
      </c>
      <c r="D355" s="30" t="s">
        <v>791</v>
      </c>
      <c r="E355" s="19" t="s">
        <v>790</v>
      </c>
      <c r="F355" s="58">
        <v>380477</v>
      </c>
      <c r="G355" s="58">
        <v>379247</v>
      </c>
      <c r="H355" s="58">
        <v>379247</v>
      </c>
      <c r="I355" s="58">
        <v>0</v>
      </c>
      <c r="J355" s="58">
        <v>379247</v>
      </c>
      <c r="K355" s="48"/>
    </row>
    <row r="356" spans="1:11" x14ac:dyDescent="0.2">
      <c r="A356" s="100" t="s">
        <v>559</v>
      </c>
      <c r="B356" s="101"/>
      <c r="C356" s="101"/>
      <c r="D356" s="101"/>
      <c r="E356" s="102"/>
      <c r="F356" s="71">
        <f>SUM(F357:F358,F366:F370,F375:F378)</f>
        <v>15106139</v>
      </c>
      <c r="G356" s="71">
        <f t="shared" ref="G356:I356" si="66">SUM(G357:G358,G366:G370,G375:G378)</f>
        <v>95316936</v>
      </c>
      <c r="H356" s="71">
        <f t="shared" si="66"/>
        <v>134454654</v>
      </c>
      <c r="I356" s="71">
        <f t="shared" si="66"/>
        <v>103462279</v>
      </c>
      <c r="J356" s="71">
        <f>SUM(J357:J358,J366:J370,J375:J378)</f>
        <v>7642475</v>
      </c>
      <c r="K356" s="73"/>
    </row>
    <row r="357" spans="1:11" x14ac:dyDescent="0.2">
      <c r="A357" s="8">
        <v>236</v>
      </c>
      <c r="B357" s="44" t="s">
        <v>240</v>
      </c>
      <c r="C357" s="51" t="s">
        <v>488</v>
      </c>
      <c r="D357" s="10" t="s">
        <v>793</v>
      </c>
      <c r="E357" s="9" t="s">
        <v>792</v>
      </c>
      <c r="F357" s="58">
        <v>1118528</v>
      </c>
      <c r="G357" s="58">
        <v>83042028</v>
      </c>
      <c r="H357" s="58">
        <v>123812000</v>
      </c>
      <c r="I357" s="58">
        <v>101394000</v>
      </c>
      <c r="J357" s="58" t="s">
        <v>539</v>
      </c>
      <c r="K357" s="64" t="s">
        <v>545</v>
      </c>
    </row>
    <row r="358" spans="1:11" x14ac:dyDescent="0.2">
      <c r="A358" s="8">
        <v>237</v>
      </c>
      <c r="B358" s="45" t="s">
        <v>241</v>
      </c>
      <c r="C358" s="52" t="s">
        <v>489</v>
      </c>
      <c r="D358" s="10"/>
      <c r="E358" s="13" t="s">
        <v>574</v>
      </c>
      <c r="F358" s="65">
        <f>SUM(F359:F365)</f>
        <v>4505476</v>
      </c>
      <c r="G358" s="65">
        <f t="shared" ref="G358:J358" si="67">SUM(G359:G365)</f>
        <v>4685772</v>
      </c>
      <c r="H358" s="65">
        <f t="shared" si="67"/>
        <v>4775772</v>
      </c>
      <c r="I358" s="65">
        <f t="shared" si="67"/>
        <v>0</v>
      </c>
      <c r="J358" s="65">
        <f t="shared" si="67"/>
        <v>4775772</v>
      </c>
      <c r="K358" s="66"/>
    </row>
    <row r="359" spans="1:11" x14ac:dyDescent="0.2">
      <c r="A359" s="8"/>
      <c r="B359" s="45"/>
      <c r="C359" s="52"/>
      <c r="D359" s="30" t="s">
        <v>795</v>
      </c>
      <c r="E359" s="9" t="s">
        <v>794</v>
      </c>
      <c r="F359" s="65">
        <v>1287111</v>
      </c>
      <c r="G359" s="65">
        <v>1287111</v>
      </c>
      <c r="H359" s="65">
        <v>1287111</v>
      </c>
      <c r="I359" s="65"/>
      <c r="J359" s="65">
        <v>1287111</v>
      </c>
      <c r="K359" s="66"/>
    </row>
    <row r="360" spans="1:11" x14ac:dyDescent="0.2">
      <c r="A360" s="8"/>
      <c r="B360" s="45"/>
      <c r="C360" s="52"/>
      <c r="D360" s="30" t="s">
        <v>797</v>
      </c>
      <c r="E360" s="9" t="s">
        <v>796</v>
      </c>
      <c r="F360" s="65">
        <v>101185</v>
      </c>
      <c r="G360" s="65">
        <v>101185</v>
      </c>
      <c r="H360" s="65">
        <v>101185</v>
      </c>
      <c r="I360" s="65"/>
      <c r="J360" s="65">
        <v>101185</v>
      </c>
      <c r="K360" s="66"/>
    </row>
    <row r="361" spans="1:11" ht="22.5" x14ac:dyDescent="0.2">
      <c r="A361" s="8"/>
      <c r="B361" s="45"/>
      <c r="C361" s="52"/>
      <c r="D361" s="30" t="s">
        <v>799</v>
      </c>
      <c r="E361" s="9" t="s">
        <v>798</v>
      </c>
      <c r="F361" s="65">
        <v>580727</v>
      </c>
      <c r="G361" s="65">
        <v>580727</v>
      </c>
      <c r="H361" s="65">
        <v>580727</v>
      </c>
      <c r="I361" s="65"/>
      <c r="J361" s="65">
        <v>580727</v>
      </c>
      <c r="K361" s="66"/>
    </row>
    <row r="362" spans="1:11" x14ac:dyDescent="0.2">
      <c r="A362" s="8"/>
      <c r="B362" s="45"/>
      <c r="C362" s="52"/>
      <c r="D362" s="30" t="s">
        <v>800</v>
      </c>
      <c r="E362" s="9" t="s">
        <v>803</v>
      </c>
      <c r="F362" s="65">
        <v>457635</v>
      </c>
      <c r="G362" s="65">
        <v>457635</v>
      </c>
      <c r="H362" s="65">
        <v>457635</v>
      </c>
      <c r="I362" s="65"/>
      <c r="J362" s="65">
        <v>457635</v>
      </c>
      <c r="K362" s="66"/>
    </row>
    <row r="363" spans="1:11" x14ac:dyDescent="0.2">
      <c r="A363" s="8"/>
      <c r="B363" s="45"/>
      <c r="C363" s="52"/>
      <c r="D363" s="30" t="s">
        <v>801</v>
      </c>
      <c r="E363" s="9" t="s">
        <v>804</v>
      </c>
      <c r="F363" s="65">
        <v>916570</v>
      </c>
      <c r="G363" s="65">
        <v>916570</v>
      </c>
      <c r="H363" s="65">
        <v>916570</v>
      </c>
      <c r="I363" s="65"/>
      <c r="J363" s="65">
        <v>916570</v>
      </c>
      <c r="K363" s="66"/>
    </row>
    <row r="364" spans="1:11" x14ac:dyDescent="0.2">
      <c r="A364" s="8"/>
      <c r="B364" s="45"/>
      <c r="C364" s="52"/>
      <c r="D364" s="30" t="s">
        <v>802</v>
      </c>
      <c r="E364" s="9" t="s">
        <v>805</v>
      </c>
      <c r="F364" s="65">
        <v>391533</v>
      </c>
      <c r="G364" s="65">
        <v>391533</v>
      </c>
      <c r="H364" s="65">
        <v>391533</v>
      </c>
      <c r="I364" s="65"/>
      <c r="J364" s="65">
        <v>391533</v>
      </c>
      <c r="K364" s="66"/>
    </row>
    <row r="365" spans="1:11" x14ac:dyDescent="0.2">
      <c r="A365" s="8"/>
      <c r="B365" s="45"/>
      <c r="C365" s="52"/>
      <c r="D365" s="30" t="s">
        <v>583</v>
      </c>
      <c r="E365" s="9" t="s">
        <v>581</v>
      </c>
      <c r="F365" s="65">
        <v>770715</v>
      </c>
      <c r="G365" s="65">
        <v>951011</v>
      </c>
      <c r="H365" s="65">
        <v>1041011</v>
      </c>
      <c r="I365" s="65"/>
      <c r="J365" s="65">
        <v>1041011</v>
      </c>
      <c r="K365" s="66"/>
    </row>
    <row r="366" spans="1:11" x14ac:dyDescent="0.2">
      <c r="A366" s="8">
        <v>238</v>
      </c>
      <c r="B366" s="45" t="s">
        <v>242</v>
      </c>
      <c r="C366" s="52" t="s">
        <v>490</v>
      </c>
      <c r="D366" s="30" t="s">
        <v>605</v>
      </c>
      <c r="E366" s="19" t="s">
        <v>806</v>
      </c>
      <c r="F366" s="60">
        <v>2991668</v>
      </c>
      <c r="G366" s="60">
        <v>1716570</v>
      </c>
      <c r="H366" s="60">
        <v>1716570</v>
      </c>
      <c r="I366" s="60">
        <v>0</v>
      </c>
      <c r="J366" s="60">
        <v>1716570</v>
      </c>
      <c r="K366" s="67"/>
    </row>
    <row r="367" spans="1:11" x14ac:dyDescent="0.2">
      <c r="A367" s="8">
        <f>A366+1</f>
        <v>239</v>
      </c>
      <c r="B367" s="47" t="s">
        <v>243</v>
      </c>
      <c r="C367" s="53" t="s">
        <v>491</v>
      </c>
      <c r="D367" s="30" t="s">
        <v>802</v>
      </c>
      <c r="E367" s="19" t="s">
        <v>805</v>
      </c>
      <c r="F367" s="58">
        <v>1228198</v>
      </c>
      <c r="G367" s="58">
        <v>3033503</v>
      </c>
      <c r="H367" s="58">
        <v>1360536</v>
      </c>
      <c r="I367" s="58">
        <v>1046219</v>
      </c>
      <c r="J367" s="58">
        <v>95000</v>
      </c>
      <c r="K367" s="64">
        <v>2023</v>
      </c>
    </row>
    <row r="368" spans="1:11" ht="22.5" x14ac:dyDescent="0.2">
      <c r="A368" s="8">
        <f t="shared" ref="A368:A370" si="68">A367+1</f>
        <v>240</v>
      </c>
      <c r="B368" s="44" t="s">
        <v>244</v>
      </c>
      <c r="C368" s="51" t="s">
        <v>492</v>
      </c>
      <c r="D368" s="30" t="s">
        <v>795</v>
      </c>
      <c r="E368" s="19" t="s">
        <v>794</v>
      </c>
      <c r="F368" s="58">
        <v>809331</v>
      </c>
      <c r="G368" s="58">
        <v>263800</v>
      </c>
      <c r="H368" s="58">
        <v>263800</v>
      </c>
      <c r="I368" s="58">
        <v>0</v>
      </c>
      <c r="J368" s="58">
        <v>263800</v>
      </c>
      <c r="K368" s="64"/>
    </row>
    <row r="369" spans="1:11" ht="21.75" customHeight="1" x14ac:dyDescent="0.2">
      <c r="A369" s="8">
        <f t="shared" si="68"/>
        <v>241</v>
      </c>
      <c r="B369" s="45" t="s">
        <v>245</v>
      </c>
      <c r="C369" s="52" t="s">
        <v>493</v>
      </c>
      <c r="D369" s="30" t="s">
        <v>802</v>
      </c>
      <c r="E369" s="19" t="s">
        <v>805</v>
      </c>
      <c r="F369" s="58">
        <v>729756</v>
      </c>
      <c r="G369" s="58">
        <v>388218</v>
      </c>
      <c r="H369" s="58">
        <v>185718</v>
      </c>
      <c r="I369" s="58">
        <v>0</v>
      </c>
      <c r="J369" s="58">
        <v>129026</v>
      </c>
      <c r="K369" s="64"/>
    </row>
    <row r="370" spans="1:11" x14ac:dyDescent="0.2">
      <c r="A370" s="8">
        <f t="shared" si="68"/>
        <v>242</v>
      </c>
      <c r="B370" s="45" t="s">
        <v>246</v>
      </c>
      <c r="C370" s="52" t="s">
        <v>494</v>
      </c>
      <c r="D370" s="30"/>
      <c r="E370" s="13" t="s">
        <v>574</v>
      </c>
      <c r="F370" s="60">
        <f>SUM(F371:F374)</f>
        <v>645496</v>
      </c>
      <c r="G370" s="60">
        <f t="shared" ref="G370:J370" si="69">SUM(G371:G374)</f>
        <v>645496</v>
      </c>
      <c r="H370" s="60">
        <f t="shared" si="69"/>
        <v>645496</v>
      </c>
      <c r="I370" s="60">
        <f t="shared" si="69"/>
        <v>0</v>
      </c>
      <c r="J370" s="60">
        <f t="shared" si="69"/>
        <v>430095</v>
      </c>
      <c r="K370" s="67"/>
    </row>
    <row r="371" spans="1:11" x14ac:dyDescent="0.2">
      <c r="A371" s="8"/>
      <c r="B371" s="45"/>
      <c r="C371" s="52"/>
      <c r="D371" s="30" t="s">
        <v>795</v>
      </c>
      <c r="E371" s="19" t="s">
        <v>794</v>
      </c>
      <c r="F371" s="60">
        <v>369260</v>
      </c>
      <c r="G371" s="60">
        <v>369260</v>
      </c>
      <c r="H371" s="60">
        <v>369260</v>
      </c>
      <c r="I371" s="60"/>
      <c r="J371" s="60">
        <v>153859</v>
      </c>
      <c r="K371" s="67"/>
    </row>
    <row r="372" spans="1:11" ht="22.5" x14ac:dyDescent="0.2">
      <c r="A372" s="8"/>
      <c r="B372" s="45"/>
      <c r="C372" s="52"/>
      <c r="D372" s="30" t="s">
        <v>799</v>
      </c>
      <c r="E372" s="19" t="s">
        <v>798</v>
      </c>
      <c r="F372" s="60">
        <v>206708</v>
      </c>
      <c r="G372" s="60">
        <v>206708</v>
      </c>
      <c r="H372" s="60">
        <v>206708</v>
      </c>
      <c r="I372" s="60"/>
      <c r="J372" s="60">
        <v>206708</v>
      </c>
      <c r="K372" s="67"/>
    </row>
    <row r="373" spans="1:11" x14ac:dyDescent="0.2">
      <c r="A373" s="8"/>
      <c r="B373" s="45"/>
      <c r="C373" s="52"/>
      <c r="D373" s="30" t="s">
        <v>801</v>
      </c>
      <c r="E373" s="19" t="s">
        <v>804</v>
      </c>
      <c r="F373" s="60">
        <v>39745</v>
      </c>
      <c r="G373" s="60">
        <v>39745</v>
      </c>
      <c r="H373" s="60">
        <v>39745</v>
      </c>
      <c r="I373" s="60"/>
      <c r="J373" s="60">
        <v>39745</v>
      </c>
      <c r="K373" s="67"/>
    </row>
    <row r="374" spans="1:11" x14ac:dyDescent="0.2">
      <c r="A374" s="8"/>
      <c r="B374" s="45"/>
      <c r="C374" s="52"/>
      <c r="D374" s="30" t="s">
        <v>583</v>
      </c>
      <c r="E374" s="19" t="s">
        <v>581</v>
      </c>
      <c r="F374" s="60">
        <v>29783</v>
      </c>
      <c r="G374" s="60">
        <v>29783</v>
      </c>
      <c r="H374" s="60">
        <v>29783</v>
      </c>
      <c r="I374" s="60"/>
      <c r="J374" s="60">
        <v>29783</v>
      </c>
      <c r="K374" s="67"/>
    </row>
    <row r="375" spans="1:11" ht="33.75" x14ac:dyDescent="0.2">
      <c r="A375" s="8">
        <v>243</v>
      </c>
      <c r="B375" s="47" t="s">
        <v>247</v>
      </c>
      <c r="C375" s="53" t="s">
        <v>495</v>
      </c>
      <c r="D375" s="30" t="s">
        <v>801</v>
      </c>
      <c r="E375" s="19" t="s">
        <v>804</v>
      </c>
      <c r="F375" s="58">
        <v>1636450</v>
      </c>
      <c r="G375" s="58">
        <v>3217</v>
      </c>
      <c r="H375" s="58">
        <v>18590</v>
      </c>
      <c r="I375" s="58">
        <v>0</v>
      </c>
      <c r="J375" s="58" t="s">
        <v>539</v>
      </c>
      <c r="K375" s="64">
        <v>2022</v>
      </c>
    </row>
    <row r="376" spans="1:11" x14ac:dyDescent="0.2">
      <c r="A376" s="8">
        <f>A375+1</f>
        <v>244</v>
      </c>
      <c r="B376" s="44" t="s">
        <v>248</v>
      </c>
      <c r="C376" s="51" t="s">
        <v>496</v>
      </c>
      <c r="D376" s="30" t="s">
        <v>793</v>
      </c>
      <c r="E376" s="9" t="s">
        <v>792</v>
      </c>
      <c r="F376" s="58">
        <v>381306</v>
      </c>
      <c r="G376" s="58">
        <v>489506</v>
      </c>
      <c r="H376" s="58">
        <v>586106</v>
      </c>
      <c r="I376" s="58">
        <v>0</v>
      </c>
      <c r="J376" s="58">
        <v>162706</v>
      </c>
      <c r="K376" s="64"/>
    </row>
    <row r="377" spans="1:11" ht="33.75" x14ac:dyDescent="0.2">
      <c r="A377" s="8">
        <f t="shared" ref="A377:A378" si="70">A376+1</f>
        <v>245</v>
      </c>
      <c r="B377" s="45" t="s">
        <v>249</v>
      </c>
      <c r="C377" s="52" t="s">
        <v>497</v>
      </c>
      <c r="D377" s="30" t="s">
        <v>793</v>
      </c>
      <c r="E377" s="9" t="s">
        <v>792</v>
      </c>
      <c r="F377" s="58">
        <v>74650</v>
      </c>
      <c r="G377" s="58">
        <v>69506</v>
      </c>
      <c r="H377" s="58">
        <v>69506</v>
      </c>
      <c r="I377" s="58">
        <v>0</v>
      </c>
      <c r="J377" s="58">
        <v>69506</v>
      </c>
      <c r="K377" s="64"/>
    </row>
    <row r="378" spans="1:11" ht="22.5" x14ac:dyDescent="0.2">
      <c r="A378" s="8">
        <f t="shared" si="70"/>
        <v>246</v>
      </c>
      <c r="B378" s="45" t="s">
        <v>250</v>
      </c>
      <c r="C378" s="52" t="s">
        <v>498</v>
      </c>
      <c r="D378" s="30" t="s">
        <v>793</v>
      </c>
      <c r="E378" s="9" t="s">
        <v>792</v>
      </c>
      <c r="F378" s="60">
        <v>985280</v>
      </c>
      <c r="G378" s="60">
        <v>979320</v>
      </c>
      <c r="H378" s="60">
        <v>1020560</v>
      </c>
      <c r="I378" s="60">
        <v>1022060</v>
      </c>
      <c r="J378" s="60" t="s">
        <v>539</v>
      </c>
      <c r="K378" s="67">
        <v>2023</v>
      </c>
    </row>
    <row r="379" spans="1:11" x14ac:dyDescent="0.2">
      <c r="A379" s="100" t="s">
        <v>560</v>
      </c>
      <c r="B379" s="101"/>
      <c r="C379" s="101"/>
      <c r="D379" s="101"/>
      <c r="E379" s="102"/>
      <c r="F379" s="71">
        <f>SUM(F380,F386:F390,F393,F397:F403)</f>
        <v>28762128</v>
      </c>
      <c r="G379" s="71">
        <f t="shared" ref="G379:J379" si="71">SUM(G380,G386:G390,G393,G397:G403)</f>
        <v>33769349</v>
      </c>
      <c r="H379" s="71">
        <f t="shared" si="71"/>
        <v>37829839</v>
      </c>
      <c r="I379" s="71">
        <f t="shared" si="71"/>
        <v>7500000</v>
      </c>
      <c r="J379" s="71">
        <f t="shared" si="71"/>
        <v>36856328</v>
      </c>
      <c r="K379" s="74"/>
    </row>
    <row r="380" spans="1:11" x14ac:dyDescent="0.2">
      <c r="A380" s="8">
        <v>247</v>
      </c>
      <c r="B380" s="48" t="s">
        <v>251</v>
      </c>
      <c r="C380" s="54" t="s">
        <v>499</v>
      </c>
      <c r="D380" s="10"/>
      <c r="E380" s="13" t="s">
        <v>574</v>
      </c>
      <c r="F380" s="58">
        <f>SUM(F381:F385)</f>
        <v>14650964</v>
      </c>
      <c r="G380" s="58">
        <f t="shared" ref="G380:J380" si="72">SUM(G381:G385)</f>
        <v>14650964</v>
      </c>
      <c r="H380" s="58">
        <f t="shared" si="72"/>
        <v>14650964</v>
      </c>
      <c r="I380" s="58">
        <f t="shared" si="72"/>
        <v>0</v>
      </c>
      <c r="J380" s="58">
        <f t="shared" si="72"/>
        <v>14650964</v>
      </c>
      <c r="K380" s="48"/>
    </row>
    <row r="381" spans="1:11" x14ac:dyDescent="0.2">
      <c r="A381" s="8"/>
      <c r="B381" s="48"/>
      <c r="C381" s="54"/>
      <c r="D381" s="30" t="s">
        <v>811</v>
      </c>
      <c r="E381" s="9" t="s">
        <v>807</v>
      </c>
      <c r="F381" s="58">
        <v>9061586</v>
      </c>
      <c r="G381" s="58">
        <v>9061586</v>
      </c>
      <c r="H381" s="58">
        <v>9061586</v>
      </c>
      <c r="I381" s="58"/>
      <c r="J381" s="58">
        <v>9061586</v>
      </c>
      <c r="K381" s="48"/>
    </row>
    <row r="382" spans="1:11" x14ac:dyDescent="0.2">
      <c r="A382" s="8"/>
      <c r="B382" s="48"/>
      <c r="C382" s="54"/>
      <c r="D382" s="30" t="s">
        <v>594</v>
      </c>
      <c r="E382" s="9" t="s">
        <v>808</v>
      </c>
      <c r="F382" s="58">
        <v>1337075</v>
      </c>
      <c r="G382" s="58">
        <v>1337075</v>
      </c>
      <c r="H382" s="58">
        <v>1337075</v>
      </c>
      <c r="I382" s="58"/>
      <c r="J382" s="58">
        <v>1337075</v>
      </c>
      <c r="K382" s="48"/>
    </row>
    <row r="383" spans="1:11" x14ac:dyDescent="0.2">
      <c r="A383" s="8"/>
      <c r="B383" s="48"/>
      <c r="C383" s="54"/>
      <c r="D383" s="30" t="s">
        <v>644</v>
      </c>
      <c r="E383" s="9" t="s">
        <v>809</v>
      </c>
      <c r="F383" s="58">
        <v>4154024</v>
      </c>
      <c r="G383" s="58">
        <v>4154024</v>
      </c>
      <c r="H383" s="58">
        <v>4154024</v>
      </c>
      <c r="I383" s="58"/>
      <c r="J383" s="58">
        <v>4154024</v>
      </c>
      <c r="K383" s="48"/>
    </row>
    <row r="384" spans="1:11" ht="22.5" x14ac:dyDescent="0.2">
      <c r="A384" s="8"/>
      <c r="B384" s="48"/>
      <c r="C384" s="54"/>
      <c r="D384" s="30" t="s">
        <v>713</v>
      </c>
      <c r="E384" s="9" t="s">
        <v>810</v>
      </c>
      <c r="F384" s="58">
        <v>8934</v>
      </c>
      <c r="G384" s="58">
        <v>8934</v>
      </c>
      <c r="H384" s="58">
        <v>8934</v>
      </c>
      <c r="I384" s="58"/>
      <c r="J384" s="58">
        <v>8934</v>
      </c>
      <c r="K384" s="48"/>
    </row>
    <row r="385" spans="1:11" x14ac:dyDescent="0.2">
      <c r="A385" s="8"/>
      <c r="B385" s="48"/>
      <c r="C385" s="54"/>
      <c r="D385" s="30" t="s">
        <v>583</v>
      </c>
      <c r="E385" s="9" t="s">
        <v>812</v>
      </c>
      <c r="F385" s="58">
        <v>89345</v>
      </c>
      <c r="G385" s="58">
        <v>89345</v>
      </c>
      <c r="H385" s="58">
        <v>89345</v>
      </c>
      <c r="I385" s="58"/>
      <c r="J385" s="58">
        <v>89345</v>
      </c>
      <c r="K385" s="48"/>
    </row>
    <row r="386" spans="1:11" ht="22.5" x14ac:dyDescent="0.2">
      <c r="A386" s="8">
        <v>248</v>
      </c>
      <c r="B386" s="48" t="s">
        <v>252</v>
      </c>
      <c r="C386" s="54" t="s">
        <v>500</v>
      </c>
      <c r="D386" s="30" t="s">
        <v>594</v>
      </c>
      <c r="E386" s="9" t="s">
        <v>808</v>
      </c>
      <c r="F386" s="57">
        <v>508337</v>
      </c>
      <c r="G386" s="57">
        <v>888751</v>
      </c>
      <c r="H386" s="57">
        <v>1220159</v>
      </c>
      <c r="I386" s="57">
        <v>0</v>
      </c>
      <c r="J386" s="57">
        <v>1581875</v>
      </c>
      <c r="K386" s="59"/>
    </row>
    <row r="387" spans="1:11" x14ac:dyDescent="0.2">
      <c r="A387" s="8">
        <f>A386+1</f>
        <v>249</v>
      </c>
      <c r="B387" s="48" t="s">
        <v>253</v>
      </c>
      <c r="C387" s="54" t="s">
        <v>501</v>
      </c>
      <c r="D387" s="30" t="s">
        <v>814</v>
      </c>
      <c r="E387" s="9" t="s">
        <v>813</v>
      </c>
      <c r="F387" s="57">
        <v>427000</v>
      </c>
      <c r="G387" s="57">
        <v>427000</v>
      </c>
      <c r="H387" s="57">
        <v>4523500</v>
      </c>
      <c r="I387" s="57">
        <v>0</v>
      </c>
      <c r="J387" s="58">
        <v>4523500</v>
      </c>
      <c r="K387" s="59"/>
    </row>
    <row r="388" spans="1:11" ht="18" customHeight="1" x14ac:dyDescent="0.2">
      <c r="A388" s="8">
        <f t="shared" ref="A388:A390" si="73">A387+1</f>
        <v>250</v>
      </c>
      <c r="B388" s="48" t="s">
        <v>254</v>
      </c>
      <c r="C388" s="54" t="s">
        <v>502</v>
      </c>
      <c r="D388" s="30" t="s">
        <v>816</v>
      </c>
      <c r="E388" s="19" t="s">
        <v>815</v>
      </c>
      <c r="F388" s="57">
        <v>0</v>
      </c>
      <c r="G388" s="57">
        <v>2000000</v>
      </c>
      <c r="H388" s="57">
        <v>3000000</v>
      </c>
      <c r="I388" s="57">
        <v>0</v>
      </c>
      <c r="J388" s="58">
        <v>3000000</v>
      </c>
      <c r="K388" s="59"/>
    </row>
    <row r="389" spans="1:11" ht="22.5" x14ac:dyDescent="0.2">
      <c r="A389" s="8">
        <f t="shared" si="73"/>
        <v>251</v>
      </c>
      <c r="B389" s="48" t="s">
        <v>255</v>
      </c>
      <c r="C389" s="54" t="s">
        <v>503</v>
      </c>
      <c r="D389" s="30" t="s">
        <v>644</v>
      </c>
      <c r="E389" s="19" t="s">
        <v>809</v>
      </c>
      <c r="F389" s="57">
        <v>0</v>
      </c>
      <c r="G389" s="57">
        <v>250000</v>
      </c>
      <c r="H389" s="57">
        <v>1000000</v>
      </c>
      <c r="I389" s="57">
        <v>7500000</v>
      </c>
      <c r="J389" s="57" t="s">
        <v>539</v>
      </c>
      <c r="K389" s="59" t="s">
        <v>545</v>
      </c>
    </row>
    <row r="390" spans="1:11" x14ac:dyDescent="0.2">
      <c r="A390" s="8">
        <f t="shared" si="73"/>
        <v>252</v>
      </c>
      <c r="B390" s="48" t="s">
        <v>256</v>
      </c>
      <c r="C390" s="54" t="s">
        <v>504</v>
      </c>
      <c r="D390" s="30"/>
      <c r="E390" s="13" t="s">
        <v>574</v>
      </c>
      <c r="F390" s="58">
        <f>SUM(F391:F392)</f>
        <v>1751276</v>
      </c>
      <c r="G390" s="58">
        <f t="shared" ref="G390:J390" si="74">SUM(G391:G392)</f>
        <v>2799411</v>
      </c>
      <c r="H390" s="58">
        <f t="shared" si="74"/>
        <v>2799411</v>
      </c>
      <c r="I390" s="58">
        <f t="shared" si="74"/>
        <v>0</v>
      </c>
      <c r="J390" s="58">
        <f t="shared" si="74"/>
        <v>2799411</v>
      </c>
      <c r="K390" s="48"/>
    </row>
    <row r="391" spans="1:11" x14ac:dyDescent="0.2">
      <c r="A391" s="8"/>
      <c r="B391" s="48"/>
      <c r="C391" s="54"/>
      <c r="D391" s="30" t="s">
        <v>644</v>
      </c>
      <c r="E391" s="19" t="s">
        <v>809</v>
      </c>
      <c r="F391" s="58">
        <v>803140</v>
      </c>
      <c r="G391" s="58">
        <v>903140</v>
      </c>
      <c r="H391" s="58">
        <v>903140</v>
      </c>
      <c r="I391" s="58"/>
      <c r="J391" s="58">
        <v>903140</v>
      </c>
      <c r="K391" s="48"/>
    </row>
    <row r="392" spans="1:11" ht="22.5" x14ac:dyDescent="0.2">
      <c r="A392" s="8"/>
      <c r="B392" s="48"/>
      <c r="C392" s="54"/>
      <c r="D392" s="30" t="s">
        <v>596</v>
      </c>
      <c r="E392" s="19" t="s">
        <v>817</v>
      </c>
      <c r="F392" s="58">
        <v>948136</v>
      </c>
      <c r="G392" s="58">
        <v>1896271</v>
      </c>
      <c r="H392" s="58">
        <v>1896271</v>
      </c>
      <c r="I392" s="58"/>
      <c r="J392" s="58">
        <v>1896271</v>
      </c>
      <c r="K392" s="48"/>
    </row>
    <row r="393" spans="1:11" x14ac:dyDescent="0.2">
      <c r="A393" s="8">
        <v>253</v>
      </c>
      <c r="B393" s="48" t="s">
        <v>257</v>
      </c>
      <c r="C393" s="53" t="s">
        <v>505</v>
      </c>
      <c r="D393" s="30"/>
      <c r="E393" s="13" t="s">
        <v>574</v>
      </c>
      <c r="F393" s="58">
        <f>SUM(F394:F396)</f>
        <v>10334958</v>
      </c>
      <c r="G393" s="58">
        <f t="shared" ref="G393:J393" si="75">SUM(G394:G396)</f>
        <v>10422489</v>
      </c>
      <c r="H393" s="58">
        <f t="shared" si="75"/>
        <v>8805071</v>
      </c>
      <c r="I393" s="58">
        <f t="shared" si="75"/>
        <v>0</v>
      </c>
      <c r="J393" s="58">
        <f t="shared" si="75"/>
        <v>8499071</v>
      </c>
      <c r="K393" s="48"/>
    </row>
    <row r="394" spans="1:11" x14ac:dyDescent="0.2">
      <c r="A394" s="8"/>
      <c r="B394" s="48"/>
      <c r="C394" s="53"/>
      <c r="D394" s="30" t="s">
        <v>811</v>
      </c>
      <c r="E394" s="19" t="s">
        <v>807</v>
      </c>
      <c r="F394" s="58">
        <v>602532</v>
      </c>
      <c r="G394" s="58">
        <v>1402532</v>
      </c>
      <c r="H394" s="58">
        <v>1308532</v>
      </c>
      <c r="I394" s="58"/>
      <c r="J394" s="58">
        <v>1308532</v>
      </c>
      <c r="K394" s="48"/>
    </row>
    <row r="395" spans="1:11" x14ac:dyDescent="0.2">
      <c r="A395" s="8"/>
      <c r="B395" s="48"/>
      <c r="C395" s="53"/>
      <c r="D395" s="30" t="s">
        <v>594</v>
      </c>
      <c r="E395" s="19" t="s">
        <v>808</v>
      </c>
      <c r="F395" s="58">
        <v>753399</v>
      </c>
      <c r="G395" s="58">
        <v>943605</v>
      </c>
      <c r="H395" s="58">
        <v>434763</v>
      </c>
      <c r="I395" s="58"/>
      <c r="J395" s="58">
        <v>434763</v>
      </c>
      <c r="K395" s="48"/>
    </row>
    <row r="396" spans="1:11" x14ac:dyDescent="0.2">
      <c r="A396" s="8"/>
      <c r="B396" s="48"/>
      <c r="C396" s="53"/>
      <c r="D396" s="30" t="s">
        <v>644</v>
      </c>
      <c r="E396" s="19" t="s">
        <v>809</v>
      </c>
      <c r="F396" s="58">
        <v>8979027</v>
      </c>
      <c r="G396" s="58">
        <v>8076352</v>
      </c>
      <c r="H396" s="58">
        <v>7061776</v>
      </c>
      <c r="I396" s="58"/>
      <c r="J396" s="58">
        <v>6755776</v>
      </c>
      <c r="K396" s="48"/>
    </row>
    <row r="397" spans="1:11" ht="22.5" x14ac:dyDescent="0.2">
      <c r="A397" s="8">
        <v>254</v>
      </c>
      <c r="B397" s="48" t="s">
        <v>258</v>
      </c>
      <c r="C397" s="53" t="s">
        <v>506</v>
      </c>
      <c r="D397" s="30" t="s">
        <v>715</v>
      </c>
      <c r="E397" s="9" t="s">
        <v>818</v>
      </c>
      <c r="F397" s="58">
        <v>0</v>
      </c>
      <c r="G397" s="58">
        <v>500000</v>
      </c>
      <c r="H397" s="58">
        <v>0</v>
      </c>
      <c r="I397" s="58">
        <v>0</v>
      </c>
      <c r="J397" s="58" t="s">
        <v>539</v>
      </c>
      <c r="K397" s="48" t="s">
        <v>541</v>
      </c>
    </row>
    <row r="398" spans="1:11" x14ac:dyDescent="0.2">
      <c r="A398" s="8">
        <f>A397+1</f>
        <v>255</v>
      </c>
      <c r="B398" s="48" t="s">
        <v>259</v>
      </c>
      <c r="C398" s="53" t="s">
        <v>507</v>
      </c>
      <c r="D398" s="30" t="s">
        <v>811</v>
      </c>
      <c r="E398" s="9" t="s">
        <v>807</v>
      </c>
      <c r="F398" s="58">
        <v>136893</v>
      </c>
      <c r="G398" s="58">
        <v>136893</v>
      </c>
      <c r="H398" s="58">
        <v>136893</v>
      </c>
      <c r="I398" s="58">
        <v>0</v>
      </c>
      <c r="J398" s="58">
        <v>136893</v>
      </c>
      <c r="K398" s="48"/>
    </row>
    <row r="399" spans="1:11" ht="24.75" customHeight="1" x14ac:dyDescent="0.2">
      <c r="A399" s="8">
        <f t="shared" ref="A399:A403" si="76">A398+1</f>
        <v>256</v>
      </c>
      <c r="B399" s="48" t="s">
        <v>260</v>
      </c>
      <c r="C399" s="53" t="s">
        <v>508</v>
      </c>
      <c r="D399" s="30" t="s">
        <v>820</v>
      </c>
      <c r="E399" s="9" t="s">
        <v>819</v>
      </c>
      <c r="F399" s="58">
        <v>100000</v>
      </c>
      <c r="G399" s="58">
        <v>350000</v>
      </c>
      <c r="H399" s="58">
        <v>350000</v>
      </c>
      <c r="I399" s="58">
        <v>0</v>
      </c>
      <c r="J399" s="58">
        <v>350000</v>
      </c>
      <c r="K399" s="48"/>
    </row>
    <row r="400" spans="1:11" x14ac:dyDescent="0.2">
      <c r="A400" s="8">
        <f t="shared" si="76"/>
        <v>257</v>
      </c>
      <c r="B400" s="48" t="s">
        <v>261</v>
      </c>
      <c r="C400" s="53" t="s">
        <v>509</v>
      </c>
      <c r="D400" s="30" t="s">
        <v>644</v>
      </c>
      <c r="E400" s="9" t="s">
        <v>809</v>
      </c>
      <c r="F400" s="58">
        <v>500000</v>
      </c>
      <c r="G400" s="58">
        <v>1000000</v>
      </c>
      <c r="H400" s="58">
        <v>1000000</v>
      </c>
      <c r="I400" s="58">
        <v>0</v>
      </c>
      <c r="J400" s="58">
        <v>1000000</v>
      </c>
      <c r="K400" s="48"/>
    </row>
    <row r="401" spans="1:11" ht="22.5" x14ac:dyDescent="0.2">
      <c r="A401" s="8">
        <f t="shared" si="76"/>
        <v>258</v>
      </c>
      <c r="B401" s="48" t="s">
        <v>262</v>
      </c>
      <c r="C401" s="53" t="s">
        <v>510</v>
      </c>
      <c r="D401" s="32" t="s">
        <v>709</v>
      </c>
      <c r="E401" s="19" t="s">
        <v>821</v>
      </c>
      <c r="F401" s="58">
        <v>200000</v>
      </c>
      <c r="G401" s="58">
        <v>200000</v>
      </c>
      <c r="H401" s="58">
        <v>200000</v>
      </c>
      <c r="I401" s="58">
        <v>0</v>
      </c>
      <c r="J401" s="58">
        <v>200000</v>
      </c>
      <c r="K401" s="48"/>
    </row>
    <row r="402" spans="1:11" ht="23.25" customHeight="1" x14ac:dyDescent="0.2">
      <c r="A402" s="8">
        <f t="shared" si="76"/>
        <v>259</v>
      </c>
      <c r="B402" s="47" t="s">
        <v>263</v>
      </c>
      <c r="C402" s="53" t="s">
        <v>511</v>
      </c>
      <c r="D402" s="30" t="s">
        <v>709</v>
      </c>
      <c r="E402" s="19" t="s">
        <v>821</v>
      </c>
      <c r="F402" s="58">
        <v>100000</v>
      </c>
      <c r="G402" s="58">
        <v>100000</v>
      </c>
      <c r="H402" s="58">
        <v>100000</v>
      </c>
      <c r="I402" s="58">
        <v>0</v>
      </c>
      <c r="J402" s="58">
        <v>100000</v>
      </c>
      <c r="K402" s="48"/>
    </row>
    <row r="403" spans="1:11" x14ac:dyDescent="0.2">
      <c r="A403" s="8">
        <f t="shared" si="76"/>
        <v>260</v>
      </c>
      <c r="B403" s="76" t="s">
        <v>264</v>
      </c>
      <c r="C403" s="77" t="s">
        <v>512</v>
      </c>
      <c r="D403" s="90" t="s">
        <v>644</v>
      </c>
      <c r="E403" s="89" t="s">
        <v>809</v>
      </c>
      <c r="F403" s="91">
        <v>52700</v>
      </c>
      <c r="G403" s="91">
        <v>43841</v>
      </c>
      <c r="H403" s="91">
        <v>43841</v>
      </c>
      <c r="I403" s="91">
        <v>0</v>
      </c>
      <c r="J403" s="91">
        <v>14614</v>
      </c>
      <c r="K403" s="92"/>
    </row>
    <row r="404" spans="1:11" x14ac:dyDescent="0.2">
      <c r="A404" s="98" t="s">
        <v>561</v>
      </c>
      <c r="B404" s="98"/>
      <c r="C404" s="98"/>
      <c r="D404" s="98"/>
      <c r="E404" s="98"/>
      <c r="F404" s="71">
        <f>SUM(F405:F406,F409,F414,F421,F426,F429:F431,F434,F443,F448,F456:F457,F465:F470,F473:F475,F483,F489:F491)</f>
        <v>140168626</v>
      </c>
      <c r="G404" s="71">
        <f t="shared" ref="G404:J404" si="77">SUM(G405:G406,G409,G414,G421,G426,G429:G431,G434,G443,G448,G456:G457,G465:G470,G473:G475,G483,G489:G491)</f>
        <v>165383325</v>
      </c>
      <c r="H404" s="71">
        <f t="shared" si="77"/>
        <v>182499144</v>
      </c>
      <c r="I404" s="71">
        <f t="shared" si="77"/>
        <v>5534640</v>
      </c>
      <c r="J404" s="71">
        <f t="shared" si="77"/>
        <v>167861415</v>
      </c>
      <c r="K404" s="75"/>
    </row>
    <row r="405" spans="1:11" ht="22.5" x14ac:dyDescent="0.2">
      <c r="A405" s="8">
        <v>261</v>
      </c>
      <c r="B405" s="47" t="s">
        <v>563</v>
      </c>
      <c r="C405" s="53" t="s">
        <v>513</v>
      </c>
      <c r="D405" s="30" t="s">
        <v>823</v>
      </c>
      <c r="E405" s="9" t="s">
        <v>822</v>
      </c>
      <c r="F405" s="58">
        <v>17173200</v>
      </c>
      <c r="G405" s="58">
        <v>17173200</v>
      </c>
      <c r="H405" s="58">
        <v>17173200</v>
      </c>
      <c r="I405" s="58"/>
      <c r="J405" s="58">
        <v>17173200</v>
      </c>
      <c r="K405" s="48"/>
    </row>
    <row r="406" spans="1:11" x14ac:dyDescent="0.2">
      <c r="A406" s="8">
        <v>262</v>
      </c>
      <c r="B406" s="47" t="s">
        <v>564</v>
      </c>
      <c r="C406" s="53" t="s">
        <v>514</v>
      </c>
      <c r="D406" s="32"/>
      <c r="E406" s="34" t="s">
        <v>574</v>
      </c>
      <c r="F406" s="58">
        <f>SUM(F407:F408)</f>
        <v>6011725</v>
      </c>
      <c r="G406" s="58">
        <f t="shared" ref="G406:J406" si="78">SUM(G407:G408)</f>
        <v>6027086</v>
      </c>
      <c r="H406" s="58">
        <f t="shared" si="78"/>
        <v>6045619</v>
      </c>
      <c r="I406" s="58">
        <f t="shared" si="78"/>
        <v>0</v>
      </c>
      <c r="J406" s="58">
        <f t="shared" si="78"/>
        <v>6045619</v>
      </c>
      <c r="K406" s="48"/>
    </row>
    <row r="407" spans="1:11" ht="22.5" x14ac:dyDescent="0.2">
      <c r="A407" s="8"/>
      <c r="B407" s="47"/>
      <c r="C407" s="53"/>
      <c r="D407" s="32" t="s">
        <v>825</v>
      </c>
      <c r="E407" s="35" t="s">
        <v>824</v>
      </c>
      <c r="F407" s="58">
        <v>5670411</v>
      </c>
      <c r="G407" s="58">
        <v>5685772</v>
      </c>
      <c r="H407" s="58">
        <v>5704305</v>
      </c>
      <c r="I407" s="58"/>
      <c r="J407" s="58">
        <f>H407</f>
        <v>5704305</v>
      </c>
      <c r="K407" s="48"/>
    </row>
    <row r="408" spans="1:11" ht="22.5" x14ac:dyDescent="0.2">
      <c r="A408" s="8"/>
      <c r="B408" s="47"/>
      <c r="C408" s="53"/>
      <c r="D408" s="32" t="s">
        <v>827</v>
      </c>
      <c r="E408" s="35" t="s">
        <v>826</v>
      </c>
      <c r="F408" s="58">
        <v>341314</v>
      </c>
      <c r="G408" s="58">
        <v>341314</v>
      </c>
      <c r="H408" s="58">
        <v>341314</v>
      </c>
      <c r="I408" s="58"/>
      <c r="J408" s="58">
        <f>H408</f>
        <v>341314</v>
      </c>
      <c r="K408" s="48"/>
    </row>
    <row r="409" spans="1:11" x14ac:dyDescent="0.2">
      <c r="A409" s="8">
        <v>263</v>
      </c>
      <c r="B409" s="47" t="s">
        <v>565</v>
      </c>
      <c r="C409" s="53" t="s">
        <v>515</v>
      </c>
      <c r="D409" s="31"/>
      <c r="E409" s="34" t="s">
        <v>574</v>
      </c>
      <c r="F409" s="58">
        <f>SUM(F410:F413)</f>
        <v>4104389</v>
      </c>
      <c r="G409" s="58">
        <f t="shared" ref="G409:J409" si="79">SUM(G410:G413)</f>
        <v>4104389</v>
      </c>
      <c r="H409" s="58">
        <f t="shared" si="79"/>
        <v>4104389</v>
      </c>
      <c r="I409" s="58">
        <f t="shared" si="79"/>
        <v>0</v>
      </c>
      <c r="J409" s="58">
        <f t="shared" si="79"/>
        <v>4104389</v>
      </c>
      <c r="K409" s="48"/>
    </row>
    <row r="410" spans="1:11" x14ac:dyDescent="0.2">
      <c r="A410" s="8"/>
      <c r="B410" s="47"/>
      <c r="C410" s="53"/>
      <c r="D410" s="31" t="s">
        <v>829</v>
      </c>
      <c r="E410" s="35" t="s">
        <v>828</v>
      </c>
      <c r="F410" s="58">
        <v>5600</v>
      </c>
      <c r="G410" s="58">
        <v>5600</v>
      </c>
      <c r="H410" s="58">
        <v>5600</v>
      </c>
      <c r="I410" s="58"/>
      <c r="J410" s="58">
        <f>H410</f>
        <v>5600</v>
      </c>
      <c r="K410" s="48"/>
    </row>
    <row r="411" spans="1:11" ht="22.5" x14ac:dyDescent="0.2">
      <c r="A411" s="8"/>
      <c r="B411" s="47"/>
      <c r="C411" s="53"/>
      <c r="D411" s="31" t="s">
        <v>823</v>
      </c>
      <c r="E411" s="35" t="s">
        <v>822</v>
      </c>
      <c r="F411" s="58">
        <v>2328629</v>
      </c>
      <c r="G411" s="58">
        <v>2328629</v>
      </c>
      <c r="H411" s="58">
        <v>2328629</v>
      </c>
      <c r="I411" s="58"/>
      <c r="J411" s="58">
        <v>2328629</v>
      </c>
      <c r="K411" s="48"/>
    </row>
    <row r="412" spans="1:11" ht="22.5" x14ac:dyDescent="0.2">
      <c r="A412" s="8"/>
      <c r="B412" s="47"/>
      <c r="C412" s="53"/>
      <c r="D412" s="31" t="s">
        <v>825</v>
      </c>
      <c r="E412" s="35" t="s">
        <v>824</v>
      </c>
      <c r="F412" s="58">
        <v>1292217</v>
      </c>
      <c r="G412" s="58">
        <v>1292217</v>
      </c>
      <c r="H412" s="58">
        <v>1292217</v>
      </c>
      <c r="I412" s="58"/>
      <c r="J412" s="58">
        <f>H412</f>
        <v>1292217</v>
      </c>
      <c r="K412" s="48"/>
    </row>
    <row r="413" spans="1:11" ht="22.5" x14ac:dyDescent="0.2">
      <c r="A413" s="8"/>
      <c r="B413" s="47"/>
      <c r="C413" s="53"/>
      <c r="D413" s="31" t="s">
        <v>827</v>
      </c>
      <c r="E413" s="35" t="s">
        <v>826</v>
      </c>
      <c r="F413" s="58">
        <v>477943</v>
      </c>
      <c r="G413" s="58">
        <v>477943</v>
      </c>
      <c r="H413" s="58">
        <v>477943</v>
      </c>
      <c r="I413" s="58"/>
      <c r="J413" s="58">
        <f>H413</f>
        <v>477943</v>
      </c>
      <c r="K413" s="48"/>
    </row>
    <row r="414" spans="1:11" x14ac:dyDescent="0.2">
      <c r="A414" s="8">
        <v>264</v>
      </c>
      <c r="B414" s="47" t="s">
        <v>566</v>
      </c>
      <c r="C414" s="53" t="s">
        <v>516</v>
      </c>
      <c r="D414" s="31"/>
      <c r="E414" s="34" t="s">
        <v>574</v>
      </c>
      <c r="F414" s="58">
        <f>SUM(F415:F420)</f>
        <v>20894615</v>
      </c>
      <c r="G414" s="58">
        <f t="shared" ref="G414:J414" si="80">SUM(G415:G420)</f>
        <v>20894615</v>
      </c>
      <c r="H414" s="58">
        <f t="shared" si="80"/>
        <v>20894615</v>
      </c>
      <c r="I414" s="58">
        <f t="shared" si="80"/>
        <v>0</v>
      </c>
      <c r="J414" s="58">
        <f t="shared" si="80"/>
        <v>20894615</v>
      </c>
      <c r="K414" s="59"/>
    </row>
    <row r="415" spans="1:11" ht="22.5" x14ac:dyDescent="0.2">
      <c r="A415" s="8"/>
      <c r="B415" s="47"/>
      <c r="C415" s="53"/>
      <c r="D415" s="31" t="s">
        <v>831</v>
      </c>
      <c r="E415" s="35" t="s">
        <v>830</v>
      </c>
      <c r="F415" s="58">
        <f>62255+4941216</f>
        <v>5003471</v>
      </c>
      <c r="G415" s="58">
        <f t="shared" ref="G415:H415" si="81">62255+4941216</f>
        <v>5003471</v>
      </c>
      <c r="H415" s="58">
        <f t="shared" si="81"/>
        <v>5003471</v>
      </c>
      <c r="I415" s="58"/>
      <c r="J415" s="58">
        <f>H415</f>
        <v>5003471</v>
      </c>
      <c r="K415" s="59"/>
    </row>
    <row r="416" spans="1:11" ht="22.5" x14ac:dyDescent="0.2">
      <c r="A416" s="8"/>
      <c r="B416" s="47"/>
      <c r="C416" s="53"/>
      <c r="D416" s="31" t="s">
        <v>833</v>
      </c>
      <c r="E416" s="35" t="s">
        <v>832</v>
      </c>
      <c r="F416" s="58"/>
      <c r="G416" s="58"/>
      <c r="H416" s="58"/>
      <c r="I416" s="58"/>
      <c r="J416" s="58">
        <f t="shared" ref="J416:J420" si="82">H416</f>
        <v>0</v>
      </c>
      <c r="K416" s="59"/>
    </row>
    <row r="417" spans="1:11" ht="22.5" x14ac:dyDescent="0.2">
      <c r="A417" s="8"/>
      <c r="B417" s="47"/>
      <c r="C417" s="53"/>
      <c r="D417" s="31" t="s">
        <v>823</v>
      </c>
      <c r="E417" s="35" t="s">
        <v>822</v>
      </c>
      <c r="F417" s="58">
        <f>93+45842+348889+1246682+8416827</f>
        <v>10058333</v>
      </c>
      <c r="G417" s="58">
        <f t="shared" ref="G417:H417" si="83">93+45842+348889+1246682+8416827</f>
        <v>10058333</v>
      </c>
      <c r="H417" s="58">
        <f t="shared" si="83"/>
        <v>10058333</v>
      </c>
      <c r="I417" s="58"/>
      <c r="J417" s="58">
        <f t="shared" si="82"/>
        <v>10058333</v>
      </c>
      <c r="K417" s="59"/>
    </row>
    <row r="418" spans="1:11" ht="22.5" x14ac:dyDescent="0.2">
      <c r="A418" s="8"/>
      <c r="B418" s="47"/>
      <c r="C418" s="53"/>
      <c r="D418" s="31" t="s">
        <v>825</v>
      </c>
      <c r="E418" s="35" t="s">
        <v>824</v>
      </c>
      <c r="F418" s="58"/>
      <c r="G418" s="58"/>
      <c r="H418" s="58"/>
      <c r="I418" s="58"/>
      <c r="J418" s="58">
        <f t="shared" si="82"/>
        <v>0</v>
      </c>
      <c r="K418" s="59"/>
    </row>
    <row r="419" spans="1:11" ht="22.5" x14ac:dyDescent="0.2">
      <c r="A419" s="8"/>
      <c r="B419" s="47"/>
      <c r="C419" s="53"/>
      <c r="D419" s="31" t="s">
        <v>827</v>
      </c>
      <c r="E419" s="35" t="s">
        <v>826</v>
      </c>
      <c r="F419" s="58">
        <f>3026+328716+16107+4693370+542431+146626+24100+13636+64799</f>
        <v>5832811</v>
      </c>
      <c r="G419" s="58">
        <f t="shared" ref="G419:H419" si="84">3026+328716+16107+4693370+542431+146626+24100+13636+64799</f>
        <v>5832811</v>
      </c>
      <c r="H419" s="58">
        <f t="shared" si="84"/>
        <v>5832811</v>
      </c>
      <c r="I419" s="58"/>
      <c r="J419" s="58">
        <f t="shared" si="82"/>
        <v>5832811</v>
      </c>
      <c r="K419" s="59"/>
    </row>
    <row r="420" spans="1:11" ht="22.5" x14ac:dyDescent="0.2">
      <c r="A420" s="8"/>
      <c r="B420" s="47"/>
      <c r="C420" s="53"/>
      <c r="D420" s="31" t="s">
        <v>835</v>
      </c>
      <c r="E420" s="35" t="s">
        <v>834</v>
      </c>
      <c r="F420" s="58"/>
      <c r="G420" s="58"/>
      <c r="H420" s="58"/>
      <c r="I420" s="58"/>
      <c r="J420" s="58">
        <f t="shared" si="82"/>
        <v>0</v>
      </c>
      <c r="K420" s="59"/>
    </row>
    <row r="421" spans="1:11" x14ac:dyDescent="0.2">
      <c r="A421" s="8">
        <v>265</v>
      </c>
      <c r="B421" s="47" t="s">
        <v>567</v>
      </c>
      <c r="C421" s="53" t="s">
        <v>517</v>
      </c>
      <c r="D421" s="31"/>
      <c r="E421" s="34" t="s">
        <v>574</v>
      </c>
      <c r="F421" s="58">
        <f>SUM(F422:F425)</f>
        <v>4454218</v>
      </c>
      <c r="G421" s="58">
        <f t="shared" ref="G421:J421" si="85">SUM(G422:G425)</f>
        <v>4454218</v>
      </c>
      <c r="H421" s="58">
        <f t="shared" si="85"/>
        <v>4454218</v>
      </c>
      <c r="I421" s="58">
        <f t="shared" si="85"/>
        <v>0</v>
      </c>
      <c r="J421" s="58">
        <f t="shared" si="85"/>
        <v>4454218</v>
      </c>
      <c r="K421" s="59"/>
    </row>
    <row r="422" spans="1:11" ht="22.5" x14ac:dyDescent="0.2">
      <c r="A422" s="8"/>
      <c r="B422" s="47"/>
      <c r="C422" s="53"/>
      <c r="D422" s="31" t="s">
        <v>831</v>
      </c>
      <c r="E422" s="35" t="s">
        <v>830</v>
      </c>
      <c r="F422" s="58">
        <v>1596061</v>
      </c>
      <c r="G422" s="58">
        <v>1596061</v>
      </c>
      <c r="H422" s="58">
        <v>1596061</v>
      </c>
      <c r="I422" s="58"/>
      <c r="J422" s="58">
        <f t="shared" ref="J422:J423" si="86">H422</f>
        <v>1596061</v>
      </c>
      <c r="K422" s="59"/>
    </row>
    <row r="423" spans="1:11" ht="22.5" x14ac:dyDescent="0.2">
      <c r="A423" s="8"/>
      <c r="B423" s="47"/>
      <c r="C423" s="53"/>
      <c r="D423" s="31" t="s">
        <v>836</v>
      </c>
      <c r="E423" s="35" t="s">
        <v>832</v>
      </c>
      <c r="F423" s="58">
        <v>366084</v>
      </c>
      <c r="G423" s="58">
        <v>366084</v>
      </c>
      <c r="H423" s="58">
        <v>366084</v>
      </c>
      <c r="I423" s="58"/>
      <c r="J423" s="58">
        <f t="shared" si="86"/>
        <v>366084</v>
      </c>
      <c r="K423" s="59"/>
    </row>
    <row r="424" spans="1:11" ht="22.5" x14ac:dyDescent="0.2">
      <c r="A424" s="8"/>
      <c r="B424" s="47"/>
      <c r="C424" s="53"/>
      <c r="D424" s="31" t="s">
        <v>837</v>
      </c>
      <c r="E424" s="35" t="s">
        <v>822</v>
      </c>
      <c r="F424" s="58">
        <v>1654825</v>
      </c>
      <c r="G424" s="58">
        <v>1654825</v>
      </c>
      <c r="H424" s="58">
        <v>1654825</v>
      </c>
      <c r="I424" s="58"/>
      <c r="J424" s="58">
        <f>H424</f>
        <v>1654825</v>
      </c>
      <c r="K424" s="59"/>
    </row>
    <row r="425" spans="1:11" ht="22.5" x14ac:dyDescent="0.2">
      <c r="A425" s="8"/>
      <c r="B425" s="47"/>
      <c r="C425" s="53"/>
      <c r="D425" s="31" t="s">
        <v>827</v>
      </c>
      <c r="E425" s="35" t="s">
        <v>826</v>
      </c>
      <c r="F425" s="58">
        <v>837248</v>
      </c>
      <c r="G425" s="58">
        <v>837248</v>
      </c>
      <c r="H425" s="58">
        <v>837248</v>
      </c>
      <c r="I425" s="58"/>
      <c r="J425" s="58">
        <f>H425</f>
        <v>837248</v>
      </c>
      <c r="K425" s="59"/>
    </row>
    <row r="426" spans="1:11" ht="34.5" customHeight="1" x14ac:dyDescent="0.2">
      <c r="A426" s="8">
        <v>266</v>
      </c>
      <c r="B426" s="47" t="s">
        <v>568</v>
      </c>
      <c r="C426" s="53" t="s">
        <v>518</v>
      </c>
      <c r="D426" s="31"/>
      <c r="E426" s="34" t="s">
        <v>574</v>
      </c>
      <c r="F426" s="58">
        <f>SUM(F427:F428)</f>
        <v>38443954</v>
      </c>
      <c r="G426" s="58">
        <f t="shared" ref="G426:J426" si="87">SUM(G427:G428)</f>
        <v>52221314</v>
      </c>
      <c r="H426" s="58">
        <f t="shared" si="87"/>
        <v>69593058</v>
      </c>
      <c r="I426" s="58">
        <f t="shared" si="87"/>
        <v>0</v>
      </c>
      <c r="J426" s="58">
        <f t="shared" si="87"/>
        <v>69593058</v>
      </c>
      <c r="K426" s="59"/>
    </row>
    <row r="427" spans="1:11" ht="20.25" customHeight="1" x14ac:dyDescent="0.2">
      <c r="A427" s="8"/>
      <c r="B427" s="47"/>
      <c r="C427" s="53"/>
      <c r="D427" s="31" t="s">
        <v>839</v>
      </c>
      <c r="E427" s="35" t="s">
        <v>838</v>
      </c>
      <c r="F427" s="58">
        <v>36051383</v>
      </c>
      <c r="G427" s="58">
        <v>49772730</v>
      </c>
      <c r="H427" s="58">
        <v>67144474</v>
      </c>
      <c r="I427" s="58"/>
      <c r="J427" s="58">
        <f>H427</f>
        <v>67144474</v>
      </c>
      <c r="K427" s="59"/>
    </row>
    <row r="428" spans="1:11" ht="20.25" customHeight="1" x14ac:dyDescent="0.2">
      <c r="A428" s="8"/>
      <c r="B428" s="47"/>
      <c r="C428" s="53"/>
      <c r="D428" s="31" t="s">
        <v>841</v>
      </c>
      <c r="E428" s="35" t="s">
        <v>840</v>
      </c>
      <c r="F428" s="58">
        <v>2392571</v>
      </c>
      <c r="G428" s="58">
        <v>2448584</v>
      </c>
      <c r="H428" s="58">
        <v>2448584</v>
      </c>
      <c r="I428" s="58"/>
      <c r="J428" s="58">
        <f>H428</f>
        <v>2448584</v>
      </c>
      <c r="K428" s="59"/>
    </row>
    <row r="429" spans="1:11" ht="56.25" x14ac:dyDescent="0.2">
      <c r="A429" s="8">
        <v>267</v>
      </c>
      <c r="B429" s="47" t="s">
        <v>569</v>
      </c>
      <c r="C429" s="53" t="s">
        <v>519</v>
      </c>
      <c r="D429" s="34" t="s">
        <v>842</v>
      </c>
      <c r="E429" s="35" t="s">
        <v>842</v>
      </c>
      <c r="F429" s="58">
        <v>2500000</v>
      </c>
      <c r="G429" s="58">
        <v>2500000</v>
      </c>
      <c r="H429" s="58">
        <v>2500000</v>
      </c>
      <c r="I429" s="58"/>
      <c r="J429" s="58">
        <v>2500000</v>
      </c>
      <c r="K429" s="59"/>
    </row>
    <row r="430" spans="1:11" ht="21.75" customHeight="1" x14ac:dyDescent="0.2">
      <c r="A430" s="8">
        <v>268</v>
      </c>
      <c r="B430" s="47" t="s">
        <v>570</v>
      </c>
      <c r="C430" s="53" t="s">
        <v>520</v>
      </c>
      <c r="D430" s="32" t="s">
        <v>844</v>
      </c>
      <c r="E430" s="35" t="s">
        <v>843</v>
      </c>
      <c r="F430" s="58">
        <v>6760642</v>
      </c>
      <c r="G430" s="58">
        <v>7459520</v>
      </c>
      <c r="H430" s="58">
        <v>11697306</v>
      </c>
      <c r="I430" s="58"/>
      <c r="J430" s="58">
        <v>11697306</v>
      </c>
      <c r="K430" s="59"/>
    </row>
    <row r="431" spans="1:11" ht="22.5" customHeight="1" x14ac:dyDescent="0.2">
      <c r="A431" s="8">
        <v>269</v>
      </c>
      <c r="B431" s="47" t="s">
        <v>571</v>
      </c>
      <c r="C431" s="53" t="s">
        <v>521</v>
      </c>
      <c r="D431" s="31"/>
      <c r="E431" s="34" t="s">
        <v>574</v>
      </c>
      <c r="F431" s="58">
        <f>SUM(F432:F433)</f>
        <v>9127250</v>
      </c>
      <c r="G431" s="58">
        <f t="shared" ref="G431:J431" si="88">SUM(G432:G433)</f>
        <v>9127250</v>
      </c>
      <c r="H431" s="58">
        <f t="shared" si="88"/>
        <v>9127250</v>
      </c>
      <c r="I431" s="58">
        <f t="shared" si="88"/>
        <v>0</v>
      </c>
      <c r="J431" s="58">
        <f t="shared" si="88"/>
        <v>9127250</v>
      </c>
      <c r="K431" s="59"/>
    </row>
    <row r="432" spans="1:11" ht="22.5" customHeight="1" x14ac:dyDescent="0.2">
      <c r="A432" s="8"/>
      <c r="B432" s="47"/>
      <c r="C432" s="53"/>
      <c r="D432" s="31" t="s">
        <v>823</v>
      </c>
      <c r="E432" s="35" t="s">
        <v>822</v>
      </c>
      <c r="F432" s="58">
        <v>5357528</v>
      </c>
      <c r="G432" s="58">
        <v>5357528</v>
      </c>
      <c r="H432" s="58">
        <v>5357528</v>
      </c>
      <c r="I432" s="58"/>
      <c r="J432" s="58">
        <f>H432</f>
        <v>5357528</v>
      </c>
      <c r="K432" s="59"/>
    </row>
    <row r="433" spans="1:11" ht="22.5" customHeight="1" x14ac:dyDescent="0.2">
      <c r="A433" s="8"/>
      <c r="B433" s="47"/>
      <c r="C433" s="53"/>
      <c r="D433" s="31" t="s">
        <v>827</v>
      </c>
      <c r="E433" s="35" t="s">
        <v>826</v>
      </c>
      <c r="F433" s="58">
        <v>3769722</v>
      </c>
      <c r="G433" s="58">
        <v>3769722</v>
      </c>
      <c r="H433" s="58">
        <v>3769722</v>
      </c>
      <c r="I433" s="58"/>
      <c r="J433" s="58">
        <f>H433</f>
        <v>3769722</v>
      </c>
      <c r="K433" s="59"/>
    </row>
    <row r="434" spans="1:11" ht="22.5" x14ac:dyDescent="0.2">
      <c r="A434" s="8">
        <v>270</v>
      </c>
      <c r="B434" s="47" t="s">
        <v>265</v>
      </c>
      <c r="C434" s="53" t="s">
        <v>522</v>
      </c>
      <c r="D434" s="31"/>
      <c r="E434" s="34" t="s">
        <v>574</v>
      </c>
      <c r="F434" s="58">
        <f>SUM(F435:F442)</f>
        <v>5647269</v>
      </c>
      <c r="G434" s="58">
        <f t="shared" ref="G434:J434" si="89">SUM(G435:G442)</f>
        <v>5969989</v>
      </c>
      <c r="H434" s="58">
        <f t="shared" si="89"/>
        <v>5969989</v>
      </c>
      <c r="I434" s="58">
        <f t="shared" si="89"/>
        <v>0</v>
      </c>
      <c r="J434" s="58">
        <f t="shared" si="89"/>
        <v>5969989</v>
      </c>
      <c r="K434" s="58"/>
    </row>
    <row r="435" spans="1:11" ht="22.5" x14ac:dyDescent="0.2">
      <c r="A435" s="8"/>
      <c r="B435" s="47"/>
      <c r="C435" s="53"/>
      <c r="D435" s="31" t="s">
        <v>839</v>
      </c>
      <c r="E435" s="35" t="s">
        <v>838</v>
      </c>
      <c r="F435" s="58">
        <v>3045595</v>
      </c>
      <c r="G435" s="58">
        <v>2078287</v>
      </c>
      <c r="H435" s="58">
        <v>1839351</v>
      </c>
      <c r="I435" s="58"/>
      <c r="J435" s="58">
        <f t="shared" ref="J435:J441" si="90">H435</f>
        <v>1839351</v>
      </c>
      <c r="K435" s="59"/>
    </row>
    <row r="436" spans="1:11" ht="22.5" x14ac:dyDescent="0.2">
      <c r="A436" s="8"/>
      <c r="B436" s="47"/>
      <c r="C436" s="53"/>
      <c r="D436" s="31" t="s">
        <v>831</v>
      </c>
      <c r="E436" s="35" t="s">
        <v>830</v>
      </c>
      <c r="F436" s="58">
        <v>144423</v>
      </c>
      <c r="G436" s="58">
        <v>243975</v>
      </c>
      <c r="H436" s="58">
        <v>343527</v>
      </c>
      <c r="I436" s="58"/>
      <c r="J436" s="58">
        <f t="shared" si="90"/>
        <v>343527</v>
      </c>
      <c r="K436" s="59"/>
    </row>
    <row r="437" spans="1:11" ht="22.5" x14ac:dyDescent="0.2">
      <c r="A437" s="8"/>
      <c r="B437" s="47"/>
      <c r="C437" s="53"/>
      <c r="D437" s="31" t="s">
        <v>833</v>
      </c>
      <c r="E437" s="35" t="s">
        <v>832</v>
      </c>
      <c r="F437" s="58">
        <v>637391</v>
      </c>
      <c r="G437" s="58">
        <v>865070</v>
      </c>
      <c r="H437" s="58">
        <v>1120280</v>
      </c>
      <c r="I437" s="58"/>
      <c r="J437" s="58">
        <f t="shared" si="90"/>
        <v>1120280</v>
      </c>
      <c r="K437" s="59"/>
    </row>
    <row r="438" spans="1:11" ht="22.5" x14ac:dyDescent="0.2">
      <c r="A438" s="8"/>
      <c r="B438" s="47"/>
      <c r="C438" s="53"/>
      <c r="D438" s="31" t="s">
        <v>823</v>
      </c>
      <c r="E438" s="35" t="s">
        <v>822</v>
      </c>
      <c r="F438" s="58">
        <v>792230</v>
      </c>
      <c r="G438" s="58">
        <v>1117765</v>
      </c>
      <c r="H438" s="58">
        <v>993511</v>
      </c>
      <c r="I438" s="58"/>
      <c r="J438" s="58">
        <f t="shared" si="90"/>
        <v>993511</v>
      </c>
      <c r="K438" s="59"/>
    </row>
    <row r="439" spans="1:11" ht="22.5" x14ac:dyDescent="0.2">
      <c r="A439" s="8"/>
      <c r="B439" s="47"/>
      <c r="C439" s="53"/>
      <c r="D439" s="31" t="s">
        <v>827</v>
      </c>
      <c r="E439" s="35" t="s">
        <v>826</v>
      </c>
      <c r="F439" s="58">
        <v>944888</v>
      </c>
      <c r="G439" s="58">
        <v>1484192</v>
      </c>
      <c r="H439" s="58">
        <v>1593060</v>
      </c>
      <c r="I439" s="58"/>
      <c r="J439" s="58">
        <f t="shared" si="90"/>
        <v>1593060</v>
      </c>
      <c r="K439" s="59"/>
    </row>
    <row r="440" spans="1:11" ht="22.5" x14ac:dyDescent="0.2">
      <c r="A440" s="8"/>
      <c r="B440" s="47"/>
      <c r="C440" s="53"/>
      <c r="D440" s="31" t="s">
        <v>835</v>
      </c>
      <c r="E440" s="35" t="s">
        <v>834</v>
      </c>
      <c r="F440" s="58">
        <v>0</v>
      </c>
      <c r="G440" s="58">
        <v>96040</v>
      </c>
      <c r="H440" s="58">
        <v>0</v>
      </c>
      <c r="I440" s="58"/>
      <c r="J440" s="58">
        <f t="shared" si="90"/>
        <v>0</v>
      </c>
      <c r="K440" s="59"/>
    </row>
    <row r="441" spans="1:11" x14ac:dyDescent="0.2">
      <c r="A441" s="8"/>
      <c r="B441" s="47"/>
      <c r="C441" s="53"/>
      <c r="D441" s="31" t="s">
        <v>846</v>
      </c>
      <c r="E441" s="35" t="s">
        <v>845</v>
      </c>
      <c r="F441" s="58">
        <v>32092</v>
      </c>
      <c r="G441" s="58">
        <v>34010</v>
      </c>
      <c r="H441" s="58">
        <v>29610</v>
      </c>
      <c r="I441" s="58"/>
      <c r="J441" s="58">
        <f t="shared" si="90"/>
        <v>29610</v>
      </c>
      <c r="K441" s="59"/>
    </row>
    <row r="442" spans="1:11" x14ac:dyDescent="0.2">
      <c r="A442" s="8"/>
      <c r="B442" s="47"/>
      <c r="C442" s="53"/>
      <c r="D442" s="31" t="s">
        <v>848</v>
      </c>
      <c r="E442" s="35" t="s">
        <v>847</v>
      </c>
      <c r="F442" s="58">
        <v>50650</v>
      </c>
      <c r="G442" s="58">
        <v>50650</v>
      </c>
      <c r="H442" s="58">
        <v>50650</v>
      </c>
      <c r="I442" s="58"/>
      <c r="J442" s="58">
        <f>H442</f>
        <v>50650</v>
      </c>
      <c r="K442" s="59"/>
    </row>
    <row r="443" spans="1:11" ht="22.5" x14ac:dyDescent="0.2">
      <c r="A443" s="8">
        <v>271</v>
      </c>
      <c r="B443" s="47" t="s">
        <v>266</v>
      </c>
      <c r="C443" s="53" t="s">
        <v>523</v>
      </c>
      <c r="D443" s="31"/>
      <c r="E443" s="33" t="s">
        <v>574</v>
      </c>
      <c r="F443" s="58">
        <f>SUM(F444:F447)</f>
        <v>379880</v>
      </c>
      <c r="G443" s="58">
        <f t="shared" ref="G443:J443" si="91">SUM(G444:G447)</f>
        <v>397880</v>
      </c>
      <c r="H443" s="58">
        <f t="shared" si="91"/>
        <v>397880</v>
      </c>
      <c r="I443" s="58">
        <f t="shared" si="91"/>
        <v>0</v>
      </c>
      <c r="J443" s="58">
        <f t="shared" si="91"/>
        <v>397880</v>
      </c>
      <c r="K443" s="59"/>
    </row>
    <row r="444" spans="1:11" ht="22.5" x14ac:dyDescent="0.2">
      <c r="A444" s="8"/>
      <c r="B444" s="47"/>
      <c r="C444" s="53"/>
      <c r="D444" s="31" t="s">
        <v>831</v>
      </c>
      <c r="E444" s="35" t="s">
        <v>830</v>
      </c>
      <c r="F444" s="58">
        <v>17717</v>
      </c>
      <c r="G444" s="58">
        <v>19489</v>
      </c>
      <c r="H444" s="58">
        <v>19489</v>
      </c>
      <c r="I444" s="58"/>
      <c r="J444" s="58">
        <f t="shared" ref="J444:J446" si="92">H444</f>
        <v>19489</v>
      </c>
      <c r="K444" s="59"/>
    </row>
    <row r="445" spans="1:11" ht="22.5" x14ac:dyDescent="0.2">
      <c r="A445" s="8"/>
      <c r="B445" s="47"/>
      <c r="C445" s="53"/>
      <c r="D445" s="31" t="s">
        <v>833</v>
      </c>
      <c r="E445" s="35" t="s">
        <v>832</v>
      </c>
      <c r="F445" s="58">
        <v>180157</v>
      </c>
      <c r="G445" s="58">
        <v>134592</v>
      </c>
      <c r="H445" s="58">
        <v>134592</v>
      </c>
      <c r="I445" s="58"/>
      <c r="J445" s="58">
        <f t="shared" si="92"/>
        <v>134592</v>
      </c>
      <c r="K445" s="59"/>
    </row>
    <row r="446" spans="1:11" ht="22.5" x14ac:dyDescent="0.2">
      <c r="A446" s="8"/>
      <c r="B446" s="47"/>
      <c r="C446" s="53"/>
      <c r="D446" s="31" t="s">
        <v>823</v>
      </c>
      <c r="E446" s="35" t="s">
        <v>822</v>
      </c>
      <c r="F446" s="58">
        <v>92453</v>
      </c>
      <c r="G446" s="58">
        <v>215849</v>
      </c>
      <c r="H446" s="58">
        <v>215849</v>
      </c>
      <c r="I446" s="58"/>
      <c r="J446" s="58">
        <f t="shared" si="92"/>
        <v>215849</v>
      </c>
      <c r="K446" s="59"/>
    </row>
    <row r="447" spans="1:11" x14ac:dyDescent="0.2">
      <c r="A447" s="8"/>
      <c r="B447" s="47"/>
      <c r="C447" s="53"/>
      <c r="D447" s="31" t="s">
        <v>852</v>
      </c>
      <c r="E447" s="33" t="s">
        <v>851</v>
      </c>
      <c r="F447" s="58">
        <v>89553</v>
      </c>
      <c r="G447" s="58">
        <v>27950</v>
      </c>
      <c r="H447" s="58">
        <v>27950</v>
      </c>
      <c r="I447" s="58"/>
      <c r="J447" s="58">
        <f>H447</f>
        <v>27950</v>
      </c>
      <c r="K447" s="59"/>
    </row>
    <row r="448" spans="1:11" x14ac:dyDescent="0.2">
      <c r="A448" s="8">
        <v>272</v>
      </c>
      <c r="B448" s="47" t="s">
        <v>267</v>
      </c>
      <c r="C448" s="53" t="s">
        <v>853</v>
      </c>
      <c r="D448" s="31"/>
      <c r="E448" s="33" t="s">
        <v>574</v>
      </c>
      <c r="F448" s="58">
        <f>SUM(F449:F455)</f>
        <v>7620229</v>
      </c>
      <c r="G448" s="58">
        <f t="shared" ref="G448:J448" si="93">SUM(G449:G455)</f>
        <v>7624979</v>
      </c>
      <c r="H448" s="58">
        <f t="shared" si="93"/>
        <v>7624979</v>
      </c>
      <c r="I448" s="58">
        <f t="shared" si="93"/>
        <v>0</v>
      </c>
      <c r="J448" s="58">
        <f t="shared" si="93"/>
        <v>7624979</v>
      </c>
      <c r="K448" s="59"/>
    </row>
    <row r="449" spans="1:11" ht="22.5" x14ac:dyDescent="0.2">
      <c r="A449" s="8"/>
      <c r="B449" s="47"/>
      <c r="C449" s="53"/>
      <c r="D449" s="31" t="s">
        <v>839</v>
      </c>
      <c r="E449" s="35" t="s">
        <v>838</v>
      </c>
      <c r="F449" s="58">
        <v>37250</v>
      </c>
      <c r="G449" s="58">
        <v>63000</v>
      </c>
      <c r="H449" s="58">
        <v>63000</v>
      </c>
      <c r="I449" s="58"/>
      <c r="J449" s="58">
        <f t="shared" ref="J449:J454" si="94">H449</f>
        <v>63000</v>
      </c>
      <c r="K449" s="59"/>
    </row>
    <row r="450" spans="1:11" x14ac:dyDescent="0.2">
      <c r="A450" s="8"/>
      <c r="B450" s="47"/>
      <c r="C450" s="53"/>
      <c r="D450" s="31" t="s">
        <v>829</v>
      </c>
      <c r="E450" s="33" t="s">
        <v>828</v>
      </c>
      <c r="F450" s="58">
        <v>7292038</v>
      </c>
      <c r="G450" s="58">
        <v>7212911</v>
      </c>
      <c r="H450" s="58">
        <v>7212911</v>
      </c>
      <c r="I450" s="58"/>
      <c r="J450" s="58">
        <f t="shared" si="94"/>
        <v>7212911</v>
      </c>
      <c r="K450" s="59"/>
    </row>
    <row r="451" spans="1:11" ht="22.5" x14ac:dyDescent="0.2">
      <c r="A451" s="8"/>
      <c r="B451" s="47"/>
      <c r="C451" s="53"/>
      <c r="D451" s="31" t="s">
        <v>833</v>
      </c>
      <c r="E451" s="35" t="s">
        <v>832</v>
      </c>
      <c r="F451" s="58">
        <v>152882</v>
      </c>
      <c r="G451" s="58">
        <v>175814</v>
      </c>
      <c r="H451" s="58">
        <v>175814</v>
      </c>
      <c r="I451" s="58"/>
      <c r="J451" s="58">
        <f t="shared" si="94"/>
        <v>175814</v>
      </c>
      <c r="K451" s="59"/>
    </row>
    <row r="452" spans="1:11" ht="22.5" x14ac:dyDescent="0.2">
      <c r="A452" s="8"/>
      <c r="B452" s="47"/>
      <c r="C452" s="53"/>
      <c r="D452" s="31" t="s">
        <v>823</v>
      </c>
      <c r="E452" s="35" t="s">
        <v>822</v>
      </c>
      <c r="F452" s="58">
        <v>54099</v>
      </c>
      <c r="G452" s="58">
        <v>55068</v>
      </c>
      <c r="H452" s="58">
        <v>55068</v>
      </c>
      <c r="I452" s="58"/>
      <c r="J452" s="58">
        <f t="shared" si="94"/>
        <v>55068</v>
      </c>
      <c r="K452" s="59"/>
    </row>
    <row r="453" spans="1:11" ht="22.5" x14ac:dyDescent="0.2">
      <c r="A453" s="8"/>
      <c r="B453" s="47"/>
      <c r="C453" s="53"/>
      <c r="D453" s="31" t="s">
        <v>827</v>
      </c>
      <c r="E453" s="35" t="s">
        <v>826</v>
      </c>
      <c r="F453" s="58">
        <v>61500</v>
      </c>
      <c r="G453" s="58">
        <v>92250</v>
      </c>
      <c r="H453" s="58">
        <v>92250</v>
      </c>
      <c r="I453" s="58"/>
      <c r="J453" s="58">
        <f t="shared" si="94"/>
        <v>92250</v>
      </c>
      <c r="K453" s="59"/>
    </row>
    <row r="454" spans="1:11" ht="22.5" x14ac:dyDescent="0.2">
      <c r="A454" s="8"/>
      <c r="B454" s="47"/>
      <c r="C454" s="53"/>
      <c r="D454" s="31" t="s">
        <v>835</v>
      </c>
      <c r="E454" s="35" t="s">
        <v>834</v>
      </c>
      <c r="F454" s="58">
        <v>17000</v>
      </c>
      <c r="G454" s="58">
        <v>20476</v>
      </c>
      <c r="H454" s="58">
        <v>20476</v>
      </c>
      <c r="I454" s="58"/>
      <c r="J454" s="58">
        <f t="shared" si="94"/>
        <v>20476</v>
      </c>
      <c r="K454" s="59"/>
    </row>
    <row r="455" spans="1:11" x14ac:dyDescent="0.2">
      <c r="A455" s="8"/>
      <c r="B455" s="47"/>
      <c r="C455" s="53"/>
      <c r="D455" s="31" t="s">
        <v>855</v>
      </c>
      <c r="E455" s="33" t="s">
        <v>854</v>
      </c>
      <c r="F455" s="58">
        <v>5460</v>
      </c>
      <c r="G455" s="58">
        <v>5460</v>
      </c>
      <c r="H455" s="58">
        <v>5460</v>
      </c>
      <c r="I455" s="58"/>
      <c r="J455" s="58">
        <f>H455</f>
        <v>5460</v>
      </c>
      <c r="K455" s="59"/>
    </row>
    <row r="456" spans="1:11" ht="22.5" x14ac:dyDescent="0.2">
      <c r="A456" s="8">
        <v>273</v>
      </c>
      <c r="B456" s="47" t="s">
        <v>268</v>
      </c>
      <c r="C456" s="53" t="s">
        <v>524</v>
      </c>
      <c r="D456" s="31" t="s">
        <v>835</v>
      </c>
      <c r="E456" s="35" t="s">
        <v>834</v>
      </c>
      <c r="F456" s="58">
        <v>1189273</v>
      </c>
      <c r="G456" s="58">
        <v>1176953</v>
      </c>
      <c r="H456" s="58">
        <v>1176953</v>
      </c>
      <c r="I456" s="58"/>
      <c r="J456" s="58">
        <v>1176953</v>
      </c>
      <c r="K456" s="59"/>
    </row>
    <row r="457" spans="1:11" ht="35.25" customHeight="1" x14ac:dyDescent="0.2">
      <c r="A457" s="8">
        <v>274</v>
      </c>
      <c r="B457" s="47" t="s">
        <v>269</v>
      </c>
      <c r="C457" s="53" t="s">
        <v>525</v>
      </c>
      <c r="D457" s="10"/>
      <c r="E457" s="13" t="s">
        <v>574</v>
      </c>
      <c r="F457" s="58">
        <f>SUM(F458:F464)</f>
        <v>108238</v>
      </c>
      <c r="G457" s="58">
        <f t="shared" ref="G457:J457" si="95">SUM(G458:G464)</f>
        <v>108238</v>
      </c>
      <c r="H457" s="58">
        <f t="shared" si="95"/>
        <v>108238</v>
      </c>
      <c r="I457" s="58">
        <f t="shared" si="95"/>
        <v>0</v>
      </c>
      <c r="J457" s="58">
        <f t="shared" si="95"/>
        <v>108238</v>
      </c>
      <c r="K457" s="59"/>
    </row>
    <row r="458" spans="1:11" ht="12.75" customHeight="1" x14ac:dyDescent="0.2">
      <c r="A458" s="8"/>
      <c r="B458" s="47"/>
      <c r="C458" s="53"/>
      <c r="D458" s="10" t="s">
        <v>608</v>
      </c>
      <c r="E458" s="19" t="s">
        <v>856</v>
      </c>
      <c r="F458" s="58">
        <v>2245</v>
      </c>
      <c r="G458" s="58">
        <v>2245</v>
      </c>
      <c r="H458" s="58">
        <v>2245</v>
      </c>
      <c r="I458" s="58"/>
      <c r="J458" s="58">
        <f>H458</f>
        <v>2245</v>
      </c>
      <c r="K458" s="59"/>
    </row>
    <row r="459" spans="1:11" ht="12.75" customHeight="1" x14ac:dyDescent="0.2">
      <c r="A459" s="8"/>
      <c r="B459" s="47"/>
      <c r="C459" s="53"/>
      <c r="D459" s="10" t="s">
        <v>852</v>
      </c>
      <c r="E459" s="19" t="s">
        <v>851</v>
      </c>
      <c r="F459" s="58">
        <v>102712</v>
      </c>
      <c r="G459" s="58">
        <v>102712</v>
      </c>
      <c r="H459" s="58">
        <v>102712</v>
      </c>
      <c r="I459" s="58"/>
      <c r="J459" s="58">
        <f t="shared" ref="J459:J464" si="96">H459</f>
        <v>102712</v>
      </c>
      <c r="K459" s="59"/>
    </row>
    <row r="460" spans="1:11" ht="12" customHeight="1" x14ac:dyDescent="0.2">
      <c r="A460" s="8"/>
      <c r="B460" s="47"/>
      <c r="C460" s="53"/>
      <c r="D460" s="10" t="s">
        <v>858</v>
      </c>
      <c r="E460" s="19" t="s">
        <v>857</v>
      </c>
      <c r="F460" s="58">
        <v>118</v>
      </c>
      <c r="G460" s="58">
        <v>118</v>
      </c>
      <c r="H460" s="58">
        <v>118</v>
      </c>
      <c r="I460" s="58"/>
      <c r="J460" s="58">
        <f t="shared" si="96"/>
        <v>118</v>
      </c>
      <c r="K460" s="59"/>
    </row>
    <row r="461" spans="1:11" ht="12" customHeight="1" x14ac:dyDescent="0.2">
      <c r="A461" s="8"/>
      <c r="B461" s="47"/>
      <c r="C461" s="53"/>
      <c r="D461" s="10" t="s">
        <v>846</v>
      </c>
      <c r="E461" s="19" t="s">
        <v>845</v>
      </c>
      <c r="F461" s="58">
        <v>1269</v>
      </c>
      <c r="G461" s="58">
        <v>1269</v>
      </c>
      <c r="H461" s="58">
        <v>1269</v>
      </c>
      <c r="I461" s="58"/>
      <c r="J461" s="58">
        <f t="shared" si="96"/>
        <v>1269</v>
      </c>
      <c r="K461" s="59"/>
    </row>
    <row r="462" spans="1:11" ht="11.25" customHeight="1" x14ac:dyDescent="0.2">
      <c r="A462" s="8"/>
      <c r="B462" s="47"/>
      <c r="C462" s="53"/>
      <c r="D462" s="10" t="s">
        <v>835</v>
      </c>
      <c r="E462" s="19" t="s">
        <v>834</v>
      </c>
      <c r="F462" s="58">
        <v>305</v>
      </c>
      <c r="G462" s="58">
        <v>305</v>
      </c>
      <c r="H462" s="58">
        <v>305</v>
      </c>
      <c r="I462" s="58"/>
      <c r="J462" s="58">
        <f t="shared" si="96"/>
        <v>305</v>
      </c>
      <c r="K462" s="59"/>
    </row>
    <row r="463" spans="1:11" ht="11.25" customHeight="1" x14ac:dyDescent="0.2">
      <c r="A463" s="8"/>
      <c r="B463" s="47"/>
      <c r="C463" s="53"/>
      <c r="D463" s="10" t="s">
        <v>855</v>
      </c>
      <c r="E463" s="19" t="s">
        <v>854</v>
      </c>
      <c r="F463" s="58">
        <v>1121</v>
      </c>
      <c r="G463" s="58">
        <v>1121</v>
      </c>
      <c r="H463" s="58">
        <v>1121</v>
      </c>
      <c r="I463" s="58"/>
      <c r="J463" s="58">
        <f t="shared" si="96"/>
        <v>1121</v>
      </c>
      <c r="K463" s="59"/>
    </row>
    <row r="464" spans="1:11" ht="12" customHeight="1" x14ac:dyDescent="0.2">
      <c r="A464" s="8"/>
      <c r="B464" s="47"/>
      <c r="C464" s="53"/>
      <c r="D464" s="10" t="s">
        <v>583</v>
      </c>
      <c r="E464" s="19" t="s">
        <v>581</v>
      </c>
      <c r="F464" s="58">
        <v>468</v>
      </c>
      <c r="G464" s="58">
        <v>468</v>
      </c>
      <c r="H464" s="58">
        <v>468</v>
      </c>
      <c r="I464" s="58"/>
      <c r="J464" s="58">
        <f t="shared" si="96"/>
        <v>468</v>
      </c>
      <c r="K464" s="59"/>
    </row>
    <row r="465" spans="1:11" ht="33.75" x14ac:dyDescent="0.2">
      <c r="A465" s="8">
        <v>275</v>
      </c>
      <c r="B465" s="47" t="s">
        <v>270</v>
      </c>
      <c r="C465" s="53" t="s">
        <v>526</v>
      </c>
      <c r="D465" s="10" t="s">
        <v>835</v>
      </c>
      <c r="E465" s="9" t="s">
        <v>834</v>
      </c>
      <c r="F465" s="58">
        <v>30000</v>
      </c>
      <c r="G465" s="58">
        <v>5000</v>
      </c>
      <c r="H465" s="58">
        <v>5000</v>
      </c>
      <c r="I465" s="58"/>
      <c r="J465" s="58">
        <v>5000</v>
      </c>
      <c r="K465" s="59"/>
    </row>
    <row r="466" spans="1:11" ht="22.5" x14ac:dyDescent="0.2">
      <c r="A466" s="8">
        <f>A465+1</f>
        <v>276</v>
      </c>
      <c r="B466" s="47" t="s">
        <v>271</v>
      </c>
      <c r="C466" s="53" t="s">
        <v>527</v>
      </c>
      <c r="D466" s="10" t="s">
        <v>823</v>
      </c>
      <c r="E466" s="9" t="s">
        <v>822</v>
      </c>
      <c r="F466" s="58">
        <v>436000</v>
      </c>
      <c r="G466" s="58">
        <v>648000</v>
      </c>
      <c r="H466" s="58">
        <v>648000</v>
      </c>
      <c r="I466" s="58"/>
      <c r="J466" s="58">
        <v>648000</v>
      </c>
      <c r="K466" s="59"/>
    </row>
    <row r="467" spans="1:11" ht="22.5" x14ac:dyDescent="0.2">
      <c r="A467" s="8">
        <f t="shared" ref="A467:A470" si="97">A466+1</f>
        <v>277</v>
      </c>
      <c r="B467" s="47" t="s">
        <v>272</v>
      </c>
      <c r="C467" s="53" t="s">
        <v>528</v>
      </c>
      <c r="D467" s="10" t="s">
        <v>823</v>
      </c>
      <c r="E467" s="9" t="s">
        <v>822</v>
      </c>
      <c r="F467" s="58">
        <v>30828</v>
      </c>
      <c r="G467" s="58">
        <v>30828</v>
      </c>
      <c r="H467" s="58">
        <v>30828</v>
      </c>
      <c r="I467" s="58"/>
      <c r="J467" s="58">
        <v>30828</v>
      </c>
      <c r="K467" s="59"/>
    </row>
    <row r="468" spans="1:11" ht="45" x14ac:dyDescent="0.2">
      <c r="A468" s="8">
        <f t="shared" si="97"/>
        <v>278</v>
      </c>
      <c r="B468" s="47" t="s">
        <v>273</v>
      </c>
      <c r="C468" s="53" t="s">
        <v>529</v>
      </c>
      <c r="D468" s="10" t="s">
        <v>823</v>
      </c>
      <c r="E468" s="9" t="s">
        <v>822</v>
      </c>
      <c r="F468" s="58">
        <v>38875</v>
      </c>
      <c r="G468" s="58">
        <v>38875</v>
      </c>
      <c r="H468" s="58">
        <v>38875</v>
      </c>
      <c r="I468" s="58"/>
      <c r="J468" s="58">
        <v>38875</v>
      </c>
      <c r="K468" s="59"/>
    </row>
    <row r="469" spans="1:11" ht="22.5" x14ac:dyDescent="0.2">
      <c r="A469" s="8">
        <f t="shared" si="97"/>
        <v>279</v>
      </c>
      <c r="B469" s="47" t="s">
        <v>274</v>
      </c>
      <c r="C469" s="53" t="s">
        <v>530</v>
      </c>
      <c r="D469" s="10" t="s">
        <v>858</v>
      </c>
      <c r="E469" s="9" t="s">
        <v>857</v>
      </c>
      <c r="F469" s="58">
        <v>169390</v>
      </c>
      <c r="G469" s="58">
        <v>168597</v>
      </c>
      <c r="H469" s="58">
        <v>168597</v>
      </c>
      <c r="I469" s="58"/>
      <c r="J469" s="58">
        <v>168597</v>
      </c>
      <c r="K469" s="59"/>
    </row>
    <row r="470" spans="1:11" ht="22.5" x14ac:dyDescent="0.2">
      <c r="A470" s="8">
        <f t="shared" si="97"/>
        <v>280</v>
      </c>
      <c r="B470" s="47" t="s">
        <v>275</v>
      </c>
      <c r="C470" s="53" t="s">
        <v>531</v>
      </c>
      <c r="D470" s="10"/>
      <c r="E470" s="13" t="s">
        <v>574</v>
      </c>
      <c r="F470" s="58">
        <f>SUM(F471:F472)</f>
        <v>171572</v>
      </c>
      <c r="G470" s="58">
        <f t="shared" ref="G470:J470" si="98">SUM(G471:G472)</f>
        <v>23360</v>
      </c>
      <c r="H470" s="58">
        <f t="shared" si="98"/>
        <v>23360</v>
      </c>
      <c r="I470" s="58">
        <f t="shared" si="98"/>
        <v>0</v>
      </c>
      <c r="J470" s="58">
        <f t="shared" si="98"/>
        <v>23360</v>
      </c>
      <c r="K470" s="59"/>
    </row>
    <row r="471" spans="1:11" ht="22.5" x14ac:dyDescent="0.2">
      <c r="A471" s="8"/>
      <c r="B471" s="47"/>
      <c r="C471" s="53"/>
      <c r="D471" s="10" t="s">
        <v>835</v>
      </c>
      <c r="E471" s="9" t="s">
        <v>834</v>
      </c>
      <c r="F471" s="58">
        <v>164680</v>
      </c>
      <c r="G471" s="58">
        <v>16468</v>
      </c>
      <c r="H471" s="58">
        <v>16468</v>
      </c>
      <c r="I471" s="58"/>
      <c r="J471" s="58">
        <v>6892</v>
      </c>
      <c r="K471" s="59"/>
    </row>
    <row r="472" spans="1:11" x14ac:dyDescent="0.2">
      <c r="A472" s="8"/>
      <c r="B472" s="47"/>
      <c r="C472" s="53"/>
      <c r="D472" s="10" t="s">
        <v>583</v>
      </c>
      <c r="E472" s="9" t="s">
        <v>581</v>
      </c>
      <c r="F472" s="58">
        <v>6892</v>
      </c>
      <c r="G472" s="58">
        <v>6892</v>
      </c>
      <c r="H472" s="58">
        <v>6892</v>
      </c>
      <c r="I472" s="58"/>
      <c r="J472" s="58">
        <v>16468</v>
      </c>
      <c r="K472" s="59"/>
    </row>
    <row r="473" spans="1:11" ht="22.5" x14ac:dyDescent="0.2">
      <c r="A473" s="8">
        <v>281</v>
      </c>
      <c r="B473" s="47" t="s">
        <v>276</v>
      </c>
      <c r="C473" s="53" t="s">
        <v>532</v>
      </c>
      <c r="D473" s="10" t="s">
        <v>827</v>
      </c>
      <c r="E473" s="19" t="s">
        <v>826</v>
      </c>
      <c r="F473" s="58">
        <v>929280</v>
      </c>
      <c r="G473" s="58">
        <v>605000</v>
      </c>
      <c r="H473" s="58">
        <v>0</v>
      </c>
      <c r="I473" s="58"/>
      <c r="J473" s="58"/>
      <c r="K473" s="59">
        <v>2021</v>
      </c>
    </row>
    <row r="474" spans="1:11" x14ac:dyDescent="0.2">
      <c r="A474" s="8">
        <v>282</v>
      </c>
      <c r="B474" s="47" t="s">
        <v>277</v>
      </c>
      <c r="C474" s="53" t="s">
        <v>533</v>
      </c>
      <c r="D474" s="10" t="s">
        <v>583</v>
      </c>
      <c r="E474" s="19" t="s">
        <v>581</v>
      </c>
      <c r="F474" s="58">
        <v>22000</v>
      </c>
      <c r="G474" s="58">
        <v>0</v>
      </c>
      <c r="H474" s="58">
        <v>0</v>
      </c>
      <c r="I474" s="58"/>
      <c r="J474" s="58"/>
      <c r="K474" s="59">
        <v>2020</v>
      </c>
    </row>
    <row r="475" spans="1:11" x14ac:dyDescent="0.2">
      <c r="A475" s="8">
        <v>283</v>
      </c>
      <c r="B475" s="47" t="s">
        <v>278</v>
      </c>
      <c r="C475" s="53" t="s">
        <v>534</v>
      </c>
      <c r="D475" s="10"/>
      <c r="E475" s="13" t="s">
        <v>574</v>
      </c>
      <c r="F475" s="58">
        <f>SUM(F476:F482)</f>
        <v>709776</v>
      </c>
      <c r="G475" s="58">
        <f t="shared" ref="G475:J475" si="99">SUM(G476:G482)</f>
        <v>709776</v>
      </c>
      <c r="H475" s="58">
        <f t="shared" si="99"/>
        <v>709776</v>
      </c>
      <c r="I475" s="58">
        <f t="shared" si="99"/>
        <v>0</v>
      </c>
      <c r="J475" s="58">
        <f t="shared" si="99"/>
        <v>709776</v>
      </c>
      <c r="K475" s="59"/>
    </row>
    <row r="476" spans="1:11" x14ac:dyDescent="0.2">
      <c r="A476" s="8"/>
      <c r="B476" s="47"/>
      <c r="C476" s="53"/>
      <c r="D476" s="10" t="s">
        <v>583</v>
      </c>
      <c r="E476" s="9" t="s">
        <v>581</v>
      </c>
      <c r="F476" s="58">
        <v>29956</v>
      </c>
      <c r="G476" s="58">
        <v>29956</v>
      </c>
      <c r="H476" s="58">
        <v>29956</v>
      </c>
      <c r="I476" s="58"/>
      <c r="J476" s="58">
        <f t="shared" ref="J476:J481" si="100">H476</f>
        <v>29956</v>
      </c>
      <c r="K476" s="59"/>
    </row>
    <row r="477" spans="1:11" x14ac:dyDescent="0.2">
      <c r="A477" s="8"/>
      <c r="B477" s="47"/>
      <c r="C477" s="53"/>
      <c r="D477" s="10" t="s">
        <v>855</v>
      </c>
      <c r="E477" s="9" t="s">
        <v>854</v>
      </c>
      <c r="F477" s="58">
        <v>180579</v>
      </c>
      <c r="G477" s="58">
        <v>180579</v>
      </c>
      <c r="H477" s="58">
        <v>180579</v>
      </c>
      <c r="I477" s="58"/>
      <c r="J477" s="58">
        <f t="shared" si="100"/>
        <v>180579</v>
      </c>
      <c r="K477" s="59"/>
    </row>
    <row r="478" spans="1:11" x14ac:dyDescent="0.2">
      <c r="A478" s="8"/>
      <c r="B478" s="47"/>
      <c r="C478" s="53"/>
      <c r="D478" s="10" t="s">
        <v>846</v>
      </c>
      <c r="E478" s="9" t="s">
        <v>845</v>
      </c>
      <c r="F478" s="58">
        <v>1830</v>
      </c>
      <c r="G478" s="58">
        <v>1830</v>
      </c>
      <c r="H478" s="58">
        <v>1830</v>
      </c>
      <c r="I478" s="58"/>
      <c r="J478" s="58">
        <f t="shared" si="100"/>
        <v>1830</v>
      </c>
      <c r="K478" s="59"/>
    </row>
    <row r="479" spans="1:11" x14ac:dyDescent="0.2">
      <c r="A479" s="8"/>
      <c r="B479" s="47"/>
      <c r="C479" s="53"/>
      <c r="D479" s="10" t="s">
        <v>608</v>
      </c>
      <c r="E479" s="9" t="s">
        <v>856</v>
      </c>
      <c r="F479" s="58">
        <v>272922</v>
      </c>
      <c r="G479" s="58">
        <v>272922</v>
      </c>
      <c r="H479" s="58">
        <v>272922</v>
      </c>
      <c r="I479" s="58"/>
      <c r="J479" s="58">
        <f t="shared" si="100"/>
        <v>272922</v>
      </c>
      <c r="K479" s="59"/>
    </row>
    <row r="480" spans="1:11" x14ac:dyDescent="0.2">
      <c r="A480" s="8"/>
      <c r="B480" s="47"/>
      <c r="C480" s="53"/>
      <c r="D480" s="10" t="s">
        <v>858</v>
      </c>
      <c r="E480" s="9" t="s">
        <v>857</v>
      </c>
      <c r="F480" s="58">
        <v>245</v>
      </c>
      <c r="G480" s="58">
        <v>245</v>
      </c>
      <c r="H480" s="58">
        <v>245</v>
      </c>
      <c r="I480" s="58"/>
      <c r="J480" s="58">
        <f t="shared" si="100"/>
        <v>245</v>
      </c>
      <c r="K480" s="59"/>
    </row>
    <row r="481" spans="1:11" x14ac:dyDescent="0.2">
      <c r="A481" s="8"/>
      <c r="B481" s="47"/>
      <c r="C481" s="53"/>
      <c r="D481" s="30" t="s">
        <v>860</v>
      </c>
      <c r="E481" s="9" t="s">
        <v>859</v>
      </c>
      <c r="F481" s="58">
        <v>217229</v>
      </c>
      <c r="G481" s="58">
        <v>217229</v>
      </c>
      <c r="H481" s="58">
        <v>217229</v>
      </c>
      <c r="I481" s="58"/>
      <c r="J481" s="58">
        <f t="shared" si="100"/>
        <v>217229</v>
      </c>
      <c r="K481" s="59"/>
    </row>
    <row r="482" spans="1:11" x14ac:dyDescent="0.2">
      <c r="A482" s="8"/>
      <c r="B482" s="47"/>
      <c r="C482" s="53"/>
      <c r="D482" s="10" t="s">
        <v>852</v>
      </c>
      <c r="E482" s="9" t="s">
        <v>851</v>
      </c>
      <c r="F482" s="58">
        <v>7015</v>
      </c>
      <c r="G482" s="58">
        <v>7015</v>
      </c>
      <c r="H482" s="58">
        <v>7015</v>
      </c>
      <c r="I482" s="58"/>
      <c r="J482" s="58">
        <f>H482</f>
        <v>7015</v>
      </c>
      <c r="K482" s="59"/>
    </row>
    <row r="483" spans="1:11" ht="22.5" x14ac:dyDescent="0.2">
      <c r="A483" s="8">
        <v>284</v>
      </c>
      <c r="B483" s="47" t="s">
        <v>279</v>
      </c>
      <c r="C483" s="53" t="s">
        <v>535</v>
      </c>
      <c r="D483" s="10"/>
      <c r="E483" s="13" t="s">
        <v>574</v>
      </c>
      <c r="F483" s="58">
        <f>SUM(F484:F488)</f>
        <v>1977743</v>
      </c>
      <c r="G483" s="58">
        <v>0</v>
      </c>
      <c r="H483" s="58">
        <v>0</v>
      </c>
      <c r="I483" s="58"/>
      <c r="J483" s="58">
        <v>0</v>
      </c>
      <c r="K483" s="48">
        <v>2020</v>
      </c>
    </row>
    <row r="484" spans="1:11" x14ac:dyDescent="0.2">
      <c r="A484" s="8"/>
      <c r="B484" s="47"/>
      <c r="C484" s="53"/>
      <c r="D484" s="10" t="s">
        <v>583</v>
      </c>
      <c r="E484" s="9" t="s">
        <v>581</v>
      </c>
      <c r="F484" s="58">
        <v>783752</v>
      </c>
      <c r="G484" s="58">
        <v>0</v>
      </c>
      <c r="H484" s="58">
        <v>0</v>
      </c>
      <c r="I484" s="58"/>
      <c r="J484" s="58">
        <f t="shared" ref="J484:J487" si="101">H484</f>
        <v>0</v>
      </c>
      <c r="K484" s="48"/>
    </row>
    <row r="485" spans="1:11" x14ac:dyDescent="0.2">
      <c r="A485" s="8"/>
      <c r="B485" s="47"/>
      <c r="C485" s="53"/>
      <c r="D485" s="10" t="s">
        <v>855</v>
      </c>
      <c r="E485" s="9" t="s">
        <v>854</v>
      </c>
      <c r="F485" s="58">
        <v>550430</v>
      </c>
      <c r="G485" s="58">
        <v>0</v>
      </c>
      <c r="H485" s="58">
        <v>0</v>
      </c>
      <c r="I485" s="58"/>
      <c r="J485" s="58">
        <f t="shared" si="101"/>
        <v>0</v>
      </c>
      <c r="K485" s="48"/>
    </row>
    <row r="486" spans="1:11" x14ac:dyDescent="0.2">
      <c r="A486" s="8"/>
      <c r="B486" s="47"/>
      <c r="C486" s="53"/>
      <c r="D486" s="10" t="s">
        <v>608</v>
      </c>
      <c r="E486" s="9" t="s">
        <v>856</v>
      </c>
      <c r="F486" s="58">
        <v>199662</v>
      </c>
      <c r="G486" s="58">
        <v>0</v>
      </c>
      <c r="H486" s="58">
        <v>0</v>
      </c>
      <c r="I486" s="58"/>
      <c r="J486" s="58">
        <f t="shared" si="101"/>
        <v>0</v>
      </c>
      <c r="K486" s="48"/>
    </row>
    <row r="487" spans="1:11" x14ac:dyDescent="0.2">
      <c r="A487" s="8"/>
      <c r="B487" s="47"/>
      <c r="C487" s="53"/>
      <c r="D487" s="30" t="s">
        <v>860</v>
      </c>
      <c r="E487" s="9" t="s">
        <v>859</v>
      </c>
      <c r="F487" s="58">
        <v>229124</v>
      </c>
      <c r="G487" s="58">
        <v>0</v>
      </c>
      <c r="H487" s="58">
        <v>0</v>
      </c>
      <c r="I487" s="58"/>
      <c r="J487" s="58">
        <f t="shared" si="101"/>
        <v>0</v>
      </c>
      <c r="K487" s="48"/>
    </row>
    <row r="488" spans="1:11" x14ac:dyDescent="0.2">
      <c r="A488" s="8"/>
      <c r="B488" s="47"/>
      <c r="C488" s="53"/>
      <c r="D488" s="10" t="s">
        <v>852</v>
      </c>
      <c r="E488" s="9" t="s">
        <v>851</v>
      </c>
      <c r="F488" s="58">
        <v>214775</v>
      </c>
      <c r="G488" s="58">
        <v>0</v>
      </c>
      <c r="H488" s="58">
        <v>0</v>
      </c>
      <c r="I488" s="58"/>
      <c r="J488" s="58">
        <f>H488</f>
        <v>0</v>
      </c>
      <c r="K488" s="48"/>
    </row>
    <row r="489" spans="1:11" ht="78.75" x14ac:dyDescent="0.2">
      <c r="A489" s="8">
        <v>285</v>
      </c>
      <c r="B489" s="47" t="s">
        <v>280</v>
      </c>
      <c r="C489" s="53" t="s">
        <v>536</v>
      </c>
      <c r="D489" s="10" t="s">
        <v>827</v>
      </c>
      <c r="E489" s="19" t="s">
        <v>826</v>
      </c>
      <c r="F489" s="58">
        <v>5370849</v>
      </c>
      <c r="G489" s="58">
        <v>17429752</v>
      </c>
      <c r="H489" s="58">
        <v>14637729</v>
      </c>
      <c r="I489" s="58">
        <v>5534640</v>
      </c>
      <c r="J489" s="58"/>
      <c r="K489" s="48">
        <v>2023</v>
      </c>
    </row>
    <row r="490" spans="1:11" ht="22.5" x14ac:dyDescent="0.2">
      <c r="A490" s="8">
        <v>286</v>
      </c>
      <c r="B490" s="47" t="s">
        <v>281</v>
      </c>
      <c r="C490" s="53" t="s">
        <v>537</v>
      </c>
      <c r="D490" s="10" t="s">
        <v>827</v>
      </c>
      <c r="E490" s="19" t="s">
        <v>826</v>
      </c>
      <c r="F490" s="58">
        <v>4750000</v>
      </c>
      <c r="G490" s="58">
        <v>4250000</v>
      </c>
      <c r="H490" s="58">
        <v>4250000</v>
      </c>
      <c r="I490" s="58"/>
      <c r="J490" s="58">
        <v>4250000</v>
      </c>
      <c r="K490" s="48"/>
    </row>
    <row r="491" spans="1:11" ht="81.75" customHeight="1" x14ac:dyDescent="0.2">
      <c r="A491" s="8">
        <v>287</v>
      </c>
      <c r="B491" s="47" t="s">
        <v>282</v>
      </c>
      <c r="C491" s="53" t="s">
        <v>538</v>
      </c>
      <c r="D491" s="10"/>
      <c r="E491" s="13" t="s">
        <v>574</v>
      </c>
      <c r="F491" s="58">
        <f>SUM(F492:F498)</f>
        <v>1117431</v>
      </c>
      <c r="G491" s="58">
        <f t="shared" ref="G491:J491" si="102">SUM(G492:G498)</f>
        <v>2234506</v>
      </c>
      <c r="H491" s="58">
        <f t="shared" si="102"/>
        <v>1119285</v>
      </c>
      <c r="I491" s="58">
        <f t="shared" si="102"/>
        <v>0</v>
      </c>
      <c r="J491" s="58">
        <f t="shared" si="102"/>
        <v>1119285</v>
      </c>
      <c r="K491" s="48">
        <v>2020</v>
      </c>
    </row>
    <row r="492" spans="1:11" x14ac:dyDescent="0.2">
      <c r="A492" s="8"/>
      <c r="B492" s="16"/>
      <c r="C492" s="9"/>
      <c r="D492" s="30" t="s">
        <v>860</v>
      </c>
      <c r="E492" s="9" t="s">
        <v>859</v>
      </c>
      <c r="F492" s="58">
        <v>8204</v>
      </c>
      <c r="G492" s="58">
        <v>16405</v>
      </c>
      <c r="H492" s="58">
        <v>8218</v>
      </c>
      <c r="I492" s="58"/>
      <c r="J492" s="58">
        <f t="shared" ref="J492:J497" si="103">H492</f>
        <v>8218</v>
      </c>
      <c r="K492" s="8"/>
    </row>
    <row r="493" spans="1:11" x14ac:dyDescent="0.2">
      <c r="A493" s="8"/>
      <c r="B493" s="16"/>
      <c r="C493" s="9"/>
      <c r="D493" s="10" t="s">
        <v>608</v>
      </c>
      <c r="E493" s="9" t="s">
        <v>856</v>
      </c>
      <c r="F493" s="58">
        <v>97772</v>
      </c>
      <c r="G493" s="58">
        <v>195513</v>
      </c>
      <c r="H493" s="58">
        <v>97935</v>
      </c>
      <c r="I493" s="58"/>
      <c r="J493" s="58">
        <f t="shared" si="103"/>
        <v>97935</v>
      </c>
      <c r="K493" s="8"/>
    </row>
    <row r="494" spans="1:11" x14ac:dyDescent="0.2">
      <c r="A494" s="8"/>
      <c r="B494" s="16"/>
      <c r="C494" s="9"/>
      <c r="D494" s="10" t="s">
        <v>852</v>
      </c>
      <c r="E494" s="9" t="s">
        <v>851</v>
      </c>
      <c r="F494" s="58">
        <v>797273</v>
      </c>
      <c r="G494" s="58">
        <v>1594292</v>
      </c>
      <c r="H494" s="58">
        <v>798596</v>
      </c>
      <c r="I494" s="58"/>
      <c r="J494" s="58">
        <f t="shared" si="103"/>
        <v>798596</v>
      </c>
      <c r="K494" s="8"/>
    </row>
    <row r="495" spans="1:11" x14ac:dyDescent="0.2">
      <c r="A495" s="8"/>
      <c r="B495" s="16"/>
      <c r="C495" s="9"/>
      <c r="D495" s="10" t="s">
        <v>858</v>
      </c>
      <c r="E495" s="9" t="s">
        <v>857</v>
      </c>
      <c r="F495" s="58">
        <v>33498</v>
      </c>
      <c r="G495" s="58">
        <v>66985</v>
      </c>
      <c r="H495" s="58">
        <v>33552</v>
      </c>
      <c r="I495" s="58"/>
      <c r="J495" s="58">
        <f t="shared" si="103"/>
        <v>33552</v>
      </c>
      <c r="K495" s="8"/>
    </row>
    <row r="496" spans="1:11" ht="22.5" x14ac:dyDescent="0.2">
      <c r="A496" s="8"/>
      <c r="B496" s="16"/>
      <c r="C496" s="9"/>
      <c r="D496" s="10" t="s">
        <v>835</v>
      </c>
      <c r="E496" s="9" t="s">
        <v>834</v>
      </c>
      <c r="F496" s="58">
        <v>93653</v>
      </c>
      <c r="G496" s="58">
        <v>187277</v>
      </c>
      <c r="H496" s="58">
        <v>93809</v>
      </c>
      <c r="I496" s="58"/>
      <c r="J496" s="58">
        <f t="shared" si="103"/>
        <v>93809</v>
      </c>
      <c r="K496" s="8"/>
    </row>
    <row r="497" spans="1:11" ht="33.75" customHeight="1" x14ac:dyDescent="0.2">
      <c r="A497" s="8"/>
      <c r="B497" s="16"/>
      <c r="C497" s="9"/>
      <c r="D497" s="10" t="s">
        <v>855</v>
      </c>
      <c r="E497" s="9" t="s">
        <v>854</v>
      </c>
      <c r="F497" s="58">
        <v>48924</v>
      </c>
      <c r="G497" s="58">
        <v>97832</v>
      </c>
      <c r="H497" s="58">
        <v>49005</v>
      </c>
      <c r="I497" s="58"/>
      <c r="J497" s="58">
        <f t="shared" si="103"/>
        <v>49005</v>
      </c>
      <c r="K497" s="8"/>
    </row>
    <row r="498" spans="1:11" x14ac:dyDescent="0.2">
      <c r="A498" s="8"/>
      <c r="B498" s="16"/>
      <c r="C498" s="9"/>
      <c r="D498" s="10" t="s">
        <v>846</v>
      </c>
      <c r="E498" s="9" t="s">
        <v>845</v>
      </c>
      <c r="F498" s="58">
        <v>38107</v>
      </c>
      <c r="G498" s="58">
        <v>76202</v>
      </c>
      <c r="H498" s="58">
        <v>38170</v>
      </c>
      <c r="I498" s="58"/>
      <c r="J498" s="58">
        <f>H498</f>
        <v>38170</v>
      </c>
      <c r="K498" s="8"/>
    </row>
    <row r="499" spans="1:11" x14ac:dyDescent="0.2">
      <c r="A499" s="98" t="s">
        <v>861</v>
      </c>
      <c r="B499" s="98"/>
      <c r="C499" s="98"/>
      <c r="D499" s="98"/>
      <c r="E499" s="98"/>
      <c r="F499" s="71">
        <f>SUM(F500:F502)</f>
        <v>1114017</v>
      </c>
      <c r="G499" s="71">
        <f t="shared" ref="G499:J499" si="104">SUM(G500:G502)</f>
        <v>276063</v>
      </c>
      <c r="H499" s="71">
        <f t="shared" si="104"/>
        <v>203463</v>
      </c>
      <c r="I499" s="71">
        <f t="shared" si="104"/>
        <v>0</v>
      </c>
      <c r="J499" s="71">
        <f t="shared" si="104"/>
        <v>58263</v>
      </c>
      <c r="K499" s="75"/>
    </row>
    <row r="500" spans="1:11" x14ac:dyDescent="0.2">
      <c r="A500" s="8">
        <v>288</v>
      </c>
      <c r="B500" s="47" t="s">
        <v>862</v>
      </c>
      <c r="C500" s="9" t="s">
        <v>865</v>
      </c>
      <c r="D500" s="10" t="s">
        <v>577</v>
      </c>
      <c r="E500" s="9" t="s">
        <v>868</v>
      </c>
      <c r="F500" s="58">
        <v>930534</v>
      </c>
      <c r="G500" s="58">
        <v>240834</v>
      </c>
      <c r="H500" s="58">
        <v>168234</v>
      </c>
      <c r="I500" s="58"/>
      <c r="J500" s="58">
        <v>23034</v>
      </c>
      <c r="K500" s="8"/>
    </row>
    <row r="501" spans="1:11" x14ac:dyDescent="0.2">
      <c r="A501" s="8">
        <v>289</v>
      </c>
      <c r="B501" s="47" t="s">
        <v>863</v>
      </c>
      <c r="C501" s="9" t="s">
        <v>866</v>
      </c>
      <c r="D501" s="10" t="s">
        <v>577</v>
      </c>
      <c r="E501" s="9" t="s">
        <v>868</v>
      </c>
      <c r="F501" s="58">
        <v>35229</v>
      </c>
      <c r="G501" s="58">
        <v>35229</v>
      </c>
      <c r="H501" s="58">
        <v>35229</v>
      </c>
      <c r="I501" s="58"/>
      <c r="J501" s="58">
        <v>35229</v>
      </c>
      <c r="K501" s="8"/>
    </row>
    <row r="502" spans="1:11" x14ac:dyDescent="0.2">
      <c r="A502" s="8">
        <v>290</v>
      </c>
      <c r="B502" s="47" t="s">
        <v>864</v>
      </c>
      <c r="C502" s="9" t="s">
        <v>867</v>
      </c>
      <c r="D502" s="10" t="s">
        <v>577</v>
      </c>
      <c r="E502" s="9" t="s">
        <v>868</v>
      </c>
      <c r="F502" s="58">
        <v>148254</v>
      </c>
      <c r="G502" s="58"/>
      <c r="H502" s="58"/>
      <c r="I502" s="58"/>
      <c r="J502" s="58" t="s">
        <v>539</v>
      </c>
      <c r="K502" s="8">
        <v>2020</v>
      </c>
    </row>
    <row r="503" spans="1:11" x14ac:dyDescent="0.2">
      <c r="A503" s="38"/>
      <c r="B503" s="39"/>
      <c r="C503" s="40"/>
      <c r="D503" s="38"/>
      <c r="E503" s="40"/>
      <c r="F503" s="41"/>
      <c r="G503" s="41"/>
      <c r="H503" s="41"/>
      <c r="I503" s="41"/>
      <c r="J503" s="41"/>
      <c r="K503" s="38"/>
    </row>
    <row r="504" spans="1:11" x14ac:dyDescent="0.2">
      <c r="A504" s="20"/>
      <c r="B504" s="21"/>
      <c r="C504" s="22"/>
      <c r="D504" s="23"/>
      <c r="E504" s="22"/>
      <c r="F504" s="24"/>
      <c r="G504" s="24"/>
      <c r="H504" s="24"/>
      <c r="I504" s="24"/>
      <c r="J504" s="24"/>
      <c r="K504" s="20"/>
    </row>
    <row r="506" spans="1:11" ht="15" x14ac:dyDescent="0.2">
      <c r="C506" s="96"/>
      <c r="E506" s="97"/>
    </row>
    <row r="507" spans="1:11" ht="18.75" customHeight="1" x14ac:dyDescent="0.2">
      <c r="C507" s="36"/>
      <c r="E507" s="37"/>
      <c r="J507" s="14"/>
    </row>
    <row r="508" spans="1:11" ht="14.25" customHeight="1" x14ac:dyDescent="0.2">
      <c r="A508" s="99"/>
      <c r="B508" s="99"/>
    </row>
    <row r="509" spans="1:11" ht="10.5" customHeight="1" x14ac:dyDescent="0.2"/>
    <row r="510" spans="1:11" ht="11.25" customHeight="1" x14ac:dyDescent="0.2">
      <c r="A510" s="111"/>
      <c r="B510" s="112"/>
      <c r="C510" s="112"/>
      <c r="D510" s="7"/>
    </row>
    <row r="511" spans="1:11" ht="10.5" customHeight="1" x14ac:dyDescent="0.2">
      <c r="A511" s="112"/>
      <c r="B511" s="112"/>
      <c r="C511" s="112"/>
    </row>
    <row r="512" spans="1:11" hidden="1" x14ac:dyDescent="0.2"/>
    <row r="513" spans="1:3" hidden="1" x14ac:dyDescent="0.2"/>
    <row r="514" spans="1:3" hidden="1" x14ac:dyDescent="0.2"/>
    <row r="515" spans="1:3" hidden="1" x14ac:dyDescent="0.2"/>
    <row r="516" spans="1:3" hidden="1" x14ac:dyDescent="0.2"/>
    <row r="517" spans="1:3" hidden="1" x14ac:dyDescent="0.2"/>
    <row r="518" spans="1:3" hidden="1" x14ac:dyDescent="0.2"/>
    <row r="519" spans="1:3" hidden="1" x14ac:dyDescent="0.2"/>
    <row r="520" spans="1:3" hidden="1" x14ac:dyDescent="0.2"/>
    <row r="521" spans="1:3" hidden="1" x14ac:dyDescent="0.2"/>
    <row r="522" spans="1:3" hidden="1" x14ac:dyDescent="0.2"/>
    <row r="523" spans="1:3" hidden="1" x14ac:dyDescent="0.2"/>
    <row r="524" spans="1:3" ht="33" hidden="1" customHeight="1" x14ac:dyDescent="0.2">
      <c r="A524" s="103"/>
      <c r="B524" s="103"/>
      <c r="C524" s="103"/>
    </row>
    <row r="525" spans="1:3" x14ac:dyDescent="0.2">
      <c r="B525" s="5"/>
      <c r="C525" s="5"/>
    </row>
  </sheetData>
  <mergeCells count="23">
    <mergeCell ref="A524:C524"/>
    <mergeCell ref="G1:K2"/>
    <mergeCell ref="A4:K4"/>
    <mergeCell ref="A11:E11"/>
    <mergeCell ref="D9:E9"/>
    <mergeCell ref="F8:H8"/>
    <mergeCell ref="A10:E10"/>
    <mergeCell ref="A18:E18"/>
    <mergeCell ref="A31:E31"/>
    <mergeCell ref="A49:E49"/>
    <mergeCell ref="A66:E66"/>
    <mergeCell ref="A86:E86"/>
    <mergeCell ref="A191:E191"/>
    <mergeCell ref="A223:E223"/>
    <mergeCell ref="A510:C511"/>
    <mergeCell ref="A404:E404"/>
    <mergeCell ref="A499:E499"/>
    <mergeCell ref="A508:B508"/>
    <mergeCell ref="A268:E268"/>
    <mergeCell ref="A291:E291"/>
    <mergeCell ref="A335:E335"/>
    <mergeCell ref="A356:E356"/>
    <mergeCell ref="A379:E379"/>
  </mergeCells>
  <dataValidations disablePrompts="1" count="2">
    <dataValidation type="whole" errorStyle="information" allowBlank="1" showInputMessage="1" showErrorMessage="1" error="Jāievada skaitlis" sqref="F20:J20 K290 F500:J501">
      <formula1>-1000000000000</formula1>
      <formula2>1000000000000</formula2>
    </dataValidation>
    <dataValidation type="whole" errorStyle="information" allowBlank="1" showInputMessage="1" showErrorMessage="1" error="Jāievada skaitlis" sqref="F290:I290 F302:H302 F303:J303 F310:J311 F314:J315 F317:J321 F323:G328 H323:J330 F330:G330 F459:I459 F472:J472 F477:I482 J476:J482 F485:I488 J484:J488 J492:J498 F493:I498">
      <formula1>-100000000000000</formula1>
      <formula2>100000000000000</formula2>
    </dataValidation>
  </dataValidations>
  <pageMargins left="0.31496062992125984" right="0.31496062992125984" top="0.43307086614173229" bottom="0.74803149606299213" header="0.31496062992125984" footer="0.31496062992125984"/>
  <pageSetup paperSize="9" scale="79" fitToHeight="0" orientation="landscape" r:id="rId1"/>
  <headerFooter>
    <oddFooter>&amp;L&amp;"Arial,Regular"&amp;8&amp;F&amp;R&amp;"Arial,Regular"&amp;8&amp;P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Saraksts</vt:lpstr>
      <vt:lpstr>Saraksts!Print_Titles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FMzinp1_230819_PP</dc:title>
  <dc:creator/>
  <cp:keywords>1. pielikums informatīvajam ziņojumam "Par ministriju un citu centrālo valsts iestāžu prioritārajiem pasākumiem 2020., 2021. un 2022.gadam"</cp:keywords>
  <cp:lastModifiedBy>Krista Belija</cp:lastModifiedBy>
  <cp:lastPrinted>2019-08-30T07:53:53Z</cp:lastPrinted>
  <dcterms:created xsi:type="dcterms:W3CDTF">2016-07-27T10:07:23Z</dcterms:created>
  <dcterms:modified xsi:type="dcterms:W3CDTF">2019-09-06T06:55:23Z</dcterms:modified>
</cp:coreProperties>
</file>