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Kopsavilkuma_nod\BUDZETS_2026_2029\Diskusijas_MK_lemumi_par_PP\No TAPa\"/>
    </mc:Choice>
  </mc:AlternateContent>
  <xr:revisionPtr revIDLastSave="0" documentId="8_{EFF5E14C-9221-45A6-ACAD-5CC1F86CE046}" xr6:coauthVersionLast="47" xr6:coauthVersionMax="47" xr10:uidLastSave="{00000000-0000-0000-0000-000000000000}"/>
  <bookViews>
    <workbookView xWindow="-120" yWindow="-120" windowWidth="29040" windowHeight="15720" tabRatio="713" xr2:uid="{394FE8BF-AA89-489C-AED7-A084360B00C6}"/>
  </bookViews>
  <sheets>
    <sheet name="1.pielikums" sheetId="10" r:id="rId1"/>
  </sheets>
  <definedNames>
    <definedName name="CIQWBGuid" hidden="1">"EBRD_Biogas_scope_v1_LK.xlsx"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"08/13/2020 11:05:50"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'1.pielikums'!$A:$E</definedName>
    <definedName name="_xlnm.Print_Titles" localSheetId="0">'1.pielikums'!$6:$6</definedName>
    <definedName name="T13l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0" l="1"/>
  <c r="E71" i="10" l="1"/>
  <c r="C67" i="10"/>
  <c r="E75" i="10"/>
  <c r="D75" i="10"/>
  <c r="D67" i="10" s="1"/>
  <c r="E67" i="10" l="1"/>
  <c r="D86" i="10"/>
  <c r="D77" i="10" s="1"/>
  <c r="E86" i="10"/>
  <c r="E77" i="10" s="1"/>
  <c r="C86" i="10"/>
  <c r="C77" i="10" s="1"/>
  <c r="D53" i="10" l="1"/>
  <c r="C53" i="10"/>
  <c r="E48" i="10" l="1"/>
  <c r="D99" i="10"/>
  <c r="E99" i="10"/>
  <c r="D48" i="10"/>
  <c r="C49" i="10"/>
  <c r="C48" i="10" s="1"/>
  <c r="E40" i="10"/>
  <c r="E39" i="10" s="1"/>
  <c r="D40" i="10"/>
  <c r="D39" i="10" s="1"/>
  <c r="C40" i="10"/>
  <c r="C39" i="10" s="1"/>
  <c r="E29" i="10"/>
  <c r="D29" i="10"/>
  <c r="C29" i="10"/>
  <c r="D21" i="10"/>
  <c r="C21" i="10"/>
  <c r="E17" i="10"/>
  <c r="D17" i="10"/>
  <c r="C16" i="10"/>
  <c r="C17" i="10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E7" i="10"/>
  <c r="D7" i="10"/>
  <c r="C7" i="10"/>
  <c r="A25" i="10" l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C24" i="10"/>
  <c r="C19" i="10" s="1"/>
  <c r="C58" i="10" s="1"/>
  <c r="D24" i="10"/>
  <c r="D19" i="10" s="1"/>
  <c r="D58" i="10" s="1"/>
  <c r="D60" i="10" s="1"/>
  <c r="D101" i="10" s="1"/>
  <c r="E24" i="10"/>
  <c r="E19" i="10" s="1"/>
  <c r="E58" i="10" s="1"/>
  <c r="E60" i="10" s="1"/>
  <c r="C99" i="10"/>
  <c r="C60" i="10" l="1"/>
  <c r="C101" i="10" s="1"/>
  <c r="XEY67" i="10"/>
  <c r="D62" i="10"/>
  <c r="E101" i="10"/>
  <c r="E62" i="10"/>
  <c r="C62" i="10" l="1"/>
</calcChain>
</file>

<file path=xl/sharedStrings.xml><?xml version="1.0" encoding="utf-8"?>
<sst xmlns="http://schemas.openxmlformats.org/spreadsheetml/2006/main" count="97" uniqueCount="97">
  <si>
    <t>2026.g.</t>
  </si>
  <si>
    <t>2027.g.</t>
  </si>
  <si>
    <t>2028.g.</t>
  </si>
  <si>
    <t xml:space="preserve">Nepieciešami kompensējošie pasākumi </t>
  </si>
  <si>
    <t>Bilance</t>
  </si>
  <si>
    <t>Finansēšanas modeļa "Programma skolā" ieviešana</t>
  </si>
  <si>
    <t xml:space="preserve">   Mātes un bērna veselības uzlabošana (VM)</t>
  </si>
  <si>
    <t xml:space="preserve">    Papildu finansējums AiM investīcijām (ekipējums) </t>
  </si>
  <si>
    <t xml:space="preserve">    Papildu finansējums AiM kaujas mašīnu iegādei </t>
  </si>
  <si>
    <t>Demogrāfijas pasākumi, t.sk.:</t>
  </si>
  <si>
    <t xml:space="preserve">    Papildu fiannsējums IeM robežas izbūvei </t>
  </si>
  <si>
    <t xml:space="preserve">    Papildu finansējums AiM SAFE pasākumi</t>
  </si>
  <si>
    <t>Normatīvo aktu izpildes nodrošināšanai</t>
  </si>
  <si>
    <t>Fiskālā telpa</t>
  </si>
  <si>
    <t>Vēlēšanu komisiju atlīdzības nodrošināšana</t>
  </si>
  <si>
    <t>Pasākumi</t>
  </si>
  <si>
    <t>KOPĀ:</t>
  </si>
  <si>
    <t>74.resorā rezervētais finansējums pedagogu darba samaksai</t>
  </si>
  <si>
    <t>Iemaksas ES budžetā (bāzes scenārijs)</t>
  </si>
  <si>
    <t>Parāda vadības izdevumi (bāzes scenārijs)</t>
  </si>
  <si>
    <t>Izdevumu samazinājums</t>
  </si>
  <si>
    <t>Ieņēmumu palielinājums</t>
  </si>
  <si>
    <t>LM</t>
  </si>
  <si>
    <t>VM</t>
  </si>
  <si>
    <t>Precizēta fiskālā telpa</t>
  </si>
  <si>
    <t>Izdevumu samazinājums (MK 26.08. atbalstīts)</t>
  </si>
  <si>
    <t>tai skaitā atbalsta personāla palielinājumam (groz.376.noteikumos)</t>
  </si>
  <si>
    <t>Azartspēļu nodokļa palielinājums ar 2026.gadu (par vienu gadu ātrāk)</t>
  </si>
  <si>
    <t>Aizņēmums Rīgas pašvaldībai (nepalielinot kopējo aizņēmumu limitu)</t>
  </si>
  <si>
    <t>74.resora korekcija</t>
  </si>
  <si>
    <t>Pasākumu plāna atbalsta sniegšanai Ukrainas civiliedzīvotājiem Latvijas Republikā 2026. gadam īstenošana (MK 26.08. atbalstīts)</t>
  </si>
  <si>
    <t>Vecāku pabalsta saglabāšana 75%  apmērā strādājošiem pabalsta saņēmējiem (LM)</t>
  </si>
  <si>
    <t>Pieejamu cenu īres dzīvokļu privātās un publiskās partnerības (PPP) projekta īstenošanai  2026.gadam  (FM, VNĪ)</t>
  </si>
  <si>
    <t>Atbalsts lauksaimniekiem (ZM)</t>
  </si>
  <si>
    <t>Veselības pakalpojumu un zāļu pieejamība bērniem, tai skaitā:</t>
  </si>
  <si>
    <t>Medicīniskās apaugļošanas pakalpojuma paplašināšana - apmaksāti vairāk kā 2 mēģinājumi un paplašināts saņēmēju loks (arī tad, ja pārim / sievietei neauglība nav konstatēta)</t>
  </si>
  <si>
    <t>NIPT tests riska grupas grūtniecēm (izmainīta I trimestra bioķīmija, trisomiju risks, vecuma risks)</t>
  </si>
  <si>
    <t>Mazināti kardiovaskulāro slimību riski bērniem, nodrošinot ZBLH, kopējā holesterīna, glikozes līmeņa noteikšanu tukšā dūšā (5 -11 g.v.)</t>
  </si>
  <si>
    <t xml:space="preserve">Preimplentācijas ģenētiskais izmeklējumi medicīniskajā apaugļošanā (PGT-M, PGT-A, PGT-SR) ģimenēm ar pārmantotu ģenētisku slimību  </t>
  </si>
  <si>
    <t>Dzimumšunu reģistra izveidei</t>
  </si>
  <si>
    <t>Medikamentu pieejamības stiprināšana medikamentu cenu segmentā līdz 10 euro un invalīdiem (farmācijas pakalpojuma līdzfinansējuma korekcija) (VM)</t>
  </si>
  <si>
    <t>Papildu pasākumi bez ietekmes uz bilanci</t>
  </si>
  <si>
    <t>Valsts publiskās lietošanas dzelzceļa infrastruktūras pārvaldītāja (valsts akciju sabiedrības "Latvijas dzelzceļš") finanšu līdzsvara par 2025. gadu nodrošināšanai</t>
  </si>
  <si>
    <t>Rail Baltica projekta Latvijā ieviešanas visaptveroša un padziļināta projekta vadības, finanšu, ekonomiskā, tehnoloģiskā un juridiskā izvērtējuma veikšanai, kā arī vienota dzelzceļa infrastruktūras pārvaldības modeļa izstrādei (SM, rezervēt 74.resorā)</t>
  </si>
  <si>
    <t>Samazināti uzņēmumu ienākuma nodokļa ierobežojumi attiecībā uz procentu maksājumiem</t>
  </si>
  <si>
    <t>Akcīzes nodokļa likmju paaugstināšana bezalkoholiskajiem dzērieniem 2028. gadā</t>
  </si>
  <si>
    <t>Pieklasificēto kapitālsabiedrību ietekmes pārvērtēšana</t>
  </si>
  <si>
    <t>Pārējās 90%</t>
  </si>
  <si>
    <t>Smilts (likmes paaugstināšana par 0,10 EUR par tonnu no 2026. gada)</t>
  </si>
  <si>
    <t>Smilts-grants (likmes paaugstināšana par 0,10 EUR par tonnu no 2026. gada)</t>
  </si>
  <si>
    <t>Finanšu ministrs</t>
  </si>
  <si>
    <t>A. Ašeradens</t>
  </si>
  <si>
    <t>Speciālā budžeta izdevumu pārskatīšana</t>
  </si>
  <si>
    <t>Sociālās rehabilitācijas pakalpojumu nodrošināšanai (LM)</t>
  </si>
  <si>
    <t xml:space="preserve"> Vienreizējas investīcijas neatliekamu drošības pasākumu īsteošanai Ārlietu ministrijas pārstāvniecībai Briselē (ES prezidentūras nodrošināšanai) (74.resors)</t>
  </si>
  <si>
    <t>Papildu ieņēmumi valsts budžetā no LVM atsavinātajiem kokiem, kas gūti aizsardzības infrastruktūras projektu īstenošanas rezultātā</t>
  </si>
  <si>
    <t>Adijāne,  26663998</t>
  </si>
  <si>
    <t>Zane.Adijane@fm.gov.lv</t>
  </si>
  <si>
    <t>LVRTC 90%</t>
  </si>
  <si>
    <t>Ar 2028.gada 1.janvāri akcīzes nodokļa likmes paaugstināšana līdz standartlikmei naftas produktiem, kurus izmanto brīvostās un speciālajās ekonomiskajās zonās</t>
  </si>
  <si>
    <t xml:space="preserve">Nodokļu sloga līdzsvarošana investoriem – fiziskām personām </t>
  </si>
  <si>
    <t>Materiālā atbalsta pilnveidošana ārpusģimenes aprūpē esošiem bērniem (LM)</t>
  </si>
  <si>
    <t>Ar 2028.gada 1.martu akcīzes nodokļa likmes paaugstināšana alkoholiskajiem dzērieniem vidēji par 10%, ar 2026.g. 1.martu akcīzes nodokļa palielināšana stiprajam alkoholam</t>
  </si>
  <si>
    <t xml:space="preserve">PVN palielināšana presei un grāmatām, kas nav izdotas valsts valodā, Eiropas Savienības un Ekonomiskās sadarbības un attīstības organizācijas dalībvalstu vai kandidātvalstu oficiālajās valodās no 5% uz 21% </t>
  </si>
  <si>
    <t>Kūdra (jauns objekts no 2026. gada)</t>
  </si>
  <si>
    <t>PVN samazināšana pārtikai (maize, piens, olas un svaiga putnu gaļa) - pilotprojekts no 2026.g. 1.jūlija līdz 2027.30.jūnijam</t>
  </si>
  <si>
    <t>Ilgstošo vakanču samazināšana valsts pārvaldē (ilgāk par 6 mēnešiem)</t>
  </si>
  <si>
    <t>Speciālistu un izmeklējumu (ambulatorā) pieejamības uzlabošana bērniem</t>
  </si>
  <si>
    <t>Stacionārie pakalpojumi bērniem  - uzņemto pacientu skaita palielināšana</t>
  </si>
  <si>
    <t>Materiālā atbalsta (pabalstu) pilnveidošana ģimenēm ar bērniem (LM)</t>
  </si>
  <si>
    <t>Izdevumu samazinājums ministrijām un citām centrālajām valsts iestādēm (prēmijas par novērtēšanu atcelšana, vienlaikus līdzīgu nosacījumu attiecināšana un pašvaldībām un kapitālsabiedrībām)</t>
  </si>
  <si>
    <t>Valdības prioritātes</t>
  </si>
  <si>
    <t>Citi prioritārie pasākumi</t>
  </si>
  <si>
    <t>Atbalsts pierobežas pašvaldībām (Alūksnes novada pašvaldībai, Augšdaugavas novada pašvaldībai, Balvu novada pašvaldībai, Krāslavas novada pašvaldībai un Ludzas novada pašvaldībai atbilstoši Eiropas Savienības ārējās robežas kilometru garumam) (64.resors)</t>
  </si>
  <si>
    <t>AS "Latvenergo 2026-2028 80%</t>
  </si>
  <si>
    <t>Latvijas Loto 2026-2028 100% (ierēķināts bāzes scenārijā)</t>
  </si>
  <si>
    <t>Augstsprieguma tīkls 2026 70%; 2027-2028 90%</t>
  </si>
  <si>
    <t xml:space="preserve">Prioritārie pasākumi kopā </t>
  </si>
  <si>
    <t>Bilance pēc prioritāriem pasākumiem</t>
  </si>
  <si>
    <t>AS "Latvijas valsts meži" (kopā 2026. -143,9 milj; 2027.- 123,3 milj;, 2028.- 123,3milj. euro)</t>
  </si>
  <si>
    <t>VID un UR IT sistēmu pielāgošana saistībā ar izmaiņām nodokļu likumos un citos normatīvos aktos (FM VID, TM UR)</t>
  </si>
  <si>
    <t>Ar aizsardzību un iekšējo drošību saistītie prioritārie pasākumi atbilstoši MK pieņemtajiem lēmumiem (74.resors), t.sk.:</t>
  </si>
  <si>
    <t>Pasākumi, lai nodrošinātu finansējumu prioritātēm</t>
  </si>
  <si>
    <t>1. pielikums</t>
  </si>
  <si>
    <t>Informatīvajam ziņojumam “Par valsts budžeta likumprojektā iekļaujamiem prioritārajiem pasākumiem 2026., 2027. un 2028. gadam”</t>
  </si>
  <si>
    <t>Preeklampsijas seruma skrīnings sflt-1/PLGF grūtniecēm</t>
  </si>
  <si>
    <t>Papildu finansējums paliatīvās aprūpes pakalpojuma nodrošināšanai (LM un VM), veicot politikas izmaiņas. Ja faktiskā izpildē būs nepieciešams papildu finansējums, tiks nodrošināts no LNG</t>
  </si>
  <si>
    <t>Pastiprinātais robežapsardzības režīms (74.resors)</t>
  </si>
  <si>
    <t>ZM fondi (Meža attīstības fonds, Medību saimniecības attīstības fonds, Zivju fonds)</t>
  </si>
  <si>
    <t xml:space="preserve">tai skaitā pārejas periods vienu mācību gadu </t>
  </si>
  <si>
    <r>
      <t xml:space="preserve">Par papildu pasākumiem 2026. gadam un budžeta ietvaram 2026. - 2028. gadam, </t>
    </r>
    <r>
      <rPr>
        <b/>
        <i/>
        <sz val="16"/>
        <color theme="1"/>
        <rFont val="Times New Roman"/>
        <family val="1"/>
        <charset val="186"/>
      </rPr>
      <t>euro</t>
    </r>
  </si>
  <si>
    <t xml:space="preserve">Dividenžu palielināšana (dividendes + UIN), tai skaitā </t>
  </si>
  <si>
    <t>Dabas resursu nodokļa plāna neizpildes kompensēšana (pozitīva ietekme arī uz pašvaldību budžetiem), tai skaitā</t>
  </si>
  <si>
    <r>
      <t>Nodoklis par koksnes m</t>
    </r>
    <r>
      <rPr>
        <sz val="14"/>
        <color theme="2" tint="-0.499984740745262"/>
        <rFont val="Calibri"/>
        <family val="2"/>
        <charset val="186"/>
      </rPr>
      <t>³</t>
    </r>
    <r>
      <rPr>
        <i/>
        <sz val="11.9"/>
        <color theme="2" tint="-0.499984740745262"/>
        <rFont val="Times New Roman"/>
        <family val="1"/>
        <charset val="186"/>
      </rPr>
      <t xml:space="preserve">, ka paaugstina valsts SEG emisijas </t>
    </r>
    <r>
      <rPr>
        <i/>
        <sz val="14"/>
        <color theme="2" tint="-0.499984740745262"/>
        <rFont val="Times New Roman"/>
        <family val="1"/>
        <charset val="186"/>
      </rPr>
      <t xml:space="preserve"> (no 2027. gada), jāizstrādā administrēšana</t>
    </r>
  </si>
  <si>
    <t>Ar iekšējo drošību saistītie pasākumi (drošības iestādes, informācija klasificēta)</t>
  </si>
  <si>
    <t xml:space="preserve">Virsstundu apmaksas samazināšana no 100% uz 75% - (izņemot, dienestus, kas strādā nepārtrauktā režīmā, kam virsstundu apmaksa 100%) - Nepieciešami grozījumi Darba likumā, atbildīgā EM </t>
  </si>
  <si>
    <t>Akcīzes nodokļa palielināšana (tabaka), saglabājot KKF 2025.g. līmenī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</si>
</sst>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 x14ac:knownFonts="1">
    <font>
      <sz val="12"/>
      <color theme="1"/>
      <name val="Times New Roman"/>
      <family val="2"/>
      <charset val="186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2"/>
      <charset val="186"/>
    </font>
    <font>
      <sz val="14"/>
      <color theme="1"/>
      <name val="Aptos Narrow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4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name val="Aptos Narrow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sz val="12"/>
      <color rgb="FFFF0000"/>
      <name val="Times New Roman"/>
      <family val="2"/>
      <charset val="186"/>
    </font>
    <font>
      <i/>
      <sz val="14"/>
      <color theme="0" tint="-0.499984740745262"/>
      <name val="Times New Roman"/>
      <family val="1"/>
      <charset val="186"/>
    </font>
    <font>
      <i/>
      <sz val="14"/>
      <color theme="2" tint="-0.499984740745262"/>
      <name val="Times New Roman"/>
      <family val="1"/>
      <charset val="186"/>
    </font>
    <font>
      <sz val="14"/>
      <color theme="2" tint="-0.499984740745262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  <font>
      <u/>
      <sz val="12"/>
      <color theme="10"/>
      <name val="Times New Roman"/>
      <family val="2"/>
      <charset val="186"/>
    </font>
    <font>
      <sz val="14"/>
      <color theme="1"/>
      <name val="Times New Roman"/>
      <family val="2"/>
      <charset val="186"/>
    </font>
    <font>
      <b/>
      <i/>
      <sz val="16"/>
      <color theme="1"/>
      <name val="Times New Roman"/>
      <family val="1"/>
      <charset val="186"/>
    </font>
    <font>
      <u/>
      <sz val="10"/>
      <color theme="10"/>
      <name val="Times New Roman"/>
      <family val="2"/>
      <charset val="186"/>
    </font>
    <font>
      <sz val="14"/>
      <color theme="2" tint="-0.499984740745262"/>
      <name val="Calibri"/>
      <family val="2"/>
      <charset val="186"/>
    </font>
    <font>
      <i/>
      <sz val="11.9"/>
      <color theme="2" tint="-0.499984740745262"/>
      <name val="Times New Roman"/>
      <family val="1"/>
      <charset val="186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41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8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6" fillId="0" borderId="0"/>
    <xf numFmtId="0" fontId="24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6" fillId="9" borderId="8" applyNumberFormat="0" applyFill="0" applyProtection="0">
      <alignment horizontal="left" vertical="center" indent="1"/>
    </xf>
    <xf numFmtId="0" fontId="4" fillId="0" borderId="0"/>
    <xf numFmtId="0" fontId="3" fillId="0" borderId="0"/>
    <xf numFmtId="0" fontId="8" fillId="0" borderId="0"/>
    <xf numFmtId="0" fontId="2" fillId="0" borderId="0"/>
    <xf numFmtId="0" fontId="2" fillId="0" borderId="0"/>
    <xf numFmtId="4" fontId="33" fillId="14" borderId="4" applyNumberFormat="0" applyFill="0" applyProtection="0">
      <alignment horizontal="left" vertical="center"/>
    </xf>
    <xf numFmtId="4" fontId="33" fillId="15" borderId="8" applyNumberFormat="0" applyFill="0" applyProtection="0">
      <alignment vertical="center"/>
    </xf>
    <xf numFmtId="43" fontId="2" fillId="0" borderId="0" applyFont="0" applyFill="0" applyBorder="0" applyAlignment="0" applyProtection="0"/>
    <xf numFmtId="4" fontId="33" fillId="16" borderId="11" applyNumberFormat="0" applyFill="0" applyProtection="0">
      <alignment horizontal="right" vertical="center"/>
    </xf>
    <xf numFmtId="0" fontId="1" fillId="0" borderId="0"/>
    <xf numFmtId="4" fontId="33" fillId="14" borderId="10" applyNumberFormat="0" applyFill="0" applyProtection="0">
      <alignment horizontal="left" vertical="center"/>
    </xf>
    <xf numFmtId="4" fontId="33" fillId="15" borderId="12" applyNumberFormat="0" applyFill="0" applyProtection="0">
      <alignment vertical="center"/>
    </xf>
    <xf numFmtId="4" fontId="33" fillId="16" borderId="12" applyNumberFormat="0" applyFill="0" applyProtection="0">
      <alignment horizontal="righ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9" fillId="0" borderId="0" xfId="2" applyFont="1"/>
    <xf numFmtId="3" fontId="9" fillId="0" borderId="0" xfId="2" applyNumberFormat="1" applyFont="1"/>
    <xf numFmtId="0" fontId="12" fillId="0" borderId="0" xfId="0" applyFont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3" fontId="13" fillId="3" borderId="2" xfId="1" applyNumberFormat="1" applyFont="1" applyFill="1" applyBorder="1" applyAlignment="1">
      <alignment horizontal="center" vertical="top" wrapText="1"/>
    </xf>
    <xf numFmtId="3" fontId="13" fillId="3" borderId="3" xfId="1" applyNumberFormat="1" applyFont="1" applyFill="1" applyBorder="1" applyAlignment="1">
      <alignment horizontal="center" vertical="top" wrapText="1"/>
    </xf>
    <xf numFmtId="49" fontId="14" fillId="4" borderId="4" xfId="0" applyNumberFormat="1" applyFont="1" applyFill="1" applyBorder="1" applyAlignment="1">
      <alignment horizontal="center" vertical="top" wrapText="1"/>
    </xf>
    <xf numFmtId="3" fontId="14" fillId="4" borderId="4" xfId="0" applyNumberFormat="1" applyFont="1" applyFill="1" applyBorder="1" applyAlignment="1">
      <alignment wrapText="1"/>
    </xf>
    <xf numFmtId="3" fontId="0" fillId="0" borderId="0" xfId="0" applyNumberFormat="1" applyAlignment="1">
      <alignment wrapText="1"/>
    </xf>
    <xf numFmtId="49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wrapText="1"/>
    </xf>
    <xf numFmtId="0" fontId="13" fillId="4" borderId="4" xfId="2" applyFont="1" applyFill="1" applyBorder="1" applyAlignment="1">
      <alignment horizontal="left" vertical="top" wrapText="1"/>
    </xf>
    <xf numFmtId="3" fontId="13" fillId="4" borderId="4" xfId="0" applyNumberFormat="1" applyFont="1" applyFill="1" applyBorder="1" applyAlignment="1">
      <alignment wrapText="1"/>
    </xf>
    <xf numFmtId="0" fontId="14" fillId="4" borderId="4" xfId="2" applyFont="1" applyFill="1" applyBorder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3" fontId="20" fillId="0" borderId="0" xfId="0" applyNumberFormat="1" applyFont="1" applyAlignment="1">
      <alignment wrapText="1"/>
    </xf>
    <xf numFmtId="0" fontId="21" fillId="5" borderId="4" xfId="2" applyFont="1" applyFill="1" applyBorder="1" applyAlignment="1">
      <alignment horizontal="left" vertical="top" wrapText="1"/>
    </xf>
    <xf numFmtId="3" fontId="21" fillId="5" borderId="4" xfId="0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18" fillId="2" borderId="4" xfId="1" applyNumberFormat="1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left" vertical="top" wrapText="1"/>
    </xf>
    <xf numFmtId="3" fontId="13" fillId="2" borderId="4" xfId="0" applyNumberFormat="1" applyFont="1" applyFill="1" applyBorder="1" applyAlignment="1">
      <alignment horizontal="right" vertical="top" wrapText="1"/>
    </xf>
    <xf numFmtId="0" fontId="17" fillId="2" borderId="4" xfId="0" applyFont="1" applyFill="1" applyBorder="1" applyAlignment="1">
      <alignment wrapText="1"/>
    </xf>
    <xf numFmtId="0" fontId="17" fillId="2" borderId="4" xfId="0" applyFont="1" applyFill="1" applyBorder="1" applyAlignment="1">
      <alignment vertical="top" wrapText="1"/>
    </xf>
    <xf numFmtId="3" fontId="18" fillId="2" borderId="6" xfId="1" applyNumberFormat="1" applyFont="1" applyFill="1" applyBorder="1" applyAlignment="1">
      <alignment horizontal="right" vertical="top" wrapText="1"/>
    </xf>
    <xf numFmtId="3" fontId="18" fillId="2" borderId="7" xfId="1" applyNumberFormat="1" applyFont="1" applyFill="1" applyBorder="1" applyAlignment="1">
      <alignment horizontal="right" vertical="top" wrapText="1"/>
    </xf>
    <xf numFmtId="0" fontId="23" fillId="0" borderId="0" xfId="0" applyFont="1" applyAlignment="1">
      <alignment horizontal="center" vertical="center" wrapText="1"/>
    </xf>
    <xf numFmtId="0" fontId="13" fillId="6" borderId="4" xfId="0" applyFont="1" applyFill="1" applyBorder="1" applyAlignment="1">
      <alignment wrapText="1"/>
    </xf>
    <xf numFmtId="3" fontId="13" fillId="6" borderId="6" xfId="1" applyNumberFormat="1" applyFont="1" applyFill="1" applyBorder="1" applyAlignment="1">
      <alignment horizontal="right" vertical="top" wrapText="1"/>
    </xf>
    <xf numFmtId="49" fontId="13" fillId="6" borderId="4" xfId="0" applyNumberFormat="1" applyFont="1" applyFill="1" applyBorder="1" applyAlignment="1">
      <alignment horizontal="left" vertical="top" wrapText="1"/>
    </xf>
    <xf numFmtId="3" fontId="13" fillId="0" borderId="4" xfId="0" applyNumberFormat="1" applyFont="1" applyBorder="1" applyAlignment="1">
      <alignment horizontal="right" vertical="top" wrapText="1"/>
    </xf>
    <xf numFmtId="3" fontId="22" fillId="6" borderId="4" xfId="0" applyNumberFormat="1" applyFont="1" applyFill="1" applyBorder="1" applyAlignment="1">
      <alignment wrapText="1"/>
    </xf>
    <xf numFmtId="0" fontId="18" fillId="2" borderId="4" xfId="0" applyFont="1" applyFill="1" applyBorder="1" applyAlignment="1">
      <alignment horizontal="left" vertical="top" wrapText="1"/>
    </xf>
    <xf numFmtId="3" fontId="18" fillId="0" borderId="4" xfId="1" applyNumberFormat="1" applyFont="1" applyFill="1" applyBorder="1" applyAlignment="1">
      <alignment horizontal="right" vertical="top" wrapText="1"/>
    </xf>
    <xf numFmtId="3" fontId="18" fillId="0" borderId="6" xfId="1" applyNumberFormat="1" applyFont="1" applyFill="1" applyBorder="1" applyAlignment="1">
      <alignment horizontal="right" vertical="top" wrapText="1"/>
    </xf>
    <xf numFmtId="3" fontId="16" fillId="0" borderId="0" xfId="0" applyNumberFormat="1" applyFont="1" applyAlignment="1">
      <alignment wrapText="1"/>
    </xf>
    <xf numFmtId="49" fontId="13" fillId="0" borderId="4" xfId="0" applyNumberFormat="1" applyFont="1" applyBorder="1" applyAlignment="1">
      <alignment horizontal="left" vertical="top" wrapText="1"/>
    </xf>
    <xf numFmtId="3" fontId="13" fillId="0" borderId="4" xfId="0" applyNumberFormat="1" applyFont="1" applyBorder="1" applyAlignment="1">
      <alignment wrapText="1"/>
    </xf>
    <xf numFmtId="49" fontId="14" fillId="10" borderId="4" xfId="0" applyNumberFormat="1" applyFont="1" applyFill="1" applyBorder="1" applyAlignment="1">
      <alignment horizontal="center" vertical="top" wrapText="1"/>
    </xf>
    <xf numFmtId="3" fontId="14" fillId="10" borderId="4" xfId="0" applyNumberFormat="1" applyFont="1" applyFill="1" applyBorder="1" applyAlignment="1">
      <alignment wrapText="1"/>
    </xf>
    <xf numFmtId="0" fontId="21" fillId="0" borderId="0" xfId="2" applyFont="1" applyAlignment="1">
      <alignment horizontal="left" vertical="top" wrapText="1"/>
    </xf>
    <xf numFmtId="3" fontId="21" fillId="0" borderId="0" xfId="0" applyNumberFormat="1" applyFont="1" applyAlignment="1">
      <alignment wrapText="1"/>
    </xf>
    <xf numFmtId="3" fontId="22" fillId="8" borderId="4" xfId="6" applyNumberFormat="1" applyFont="1" applyFill="1" applyBorder="1" applyAlignment="1">
      <alignment horizontal="center"/>
    </xf>
    <xf numFmtId="3" fontId="18" fillId="2" borderId="4" xfId="0" applyNumberFormat="1" applyFont="1" applyFill="1" applyBorder="1" applyAlignment="1">
      <alignment vertical="top" wrapText="1"/>
    </xf>
    <xf numFmtId="0" fontId="18" fillId="2" borderId="4" xfId="2" applyFont="1" applyFill="1" applyBorder="1" applyAlignment="1">
      <alignment horizontal="right" vertical="top" wrapText="1"/>
    </xf>
    <xf numFmtId="0" fontId="13" fillId="8" borderId="4" xfId="2" applyFont="1" applyFill="1" applyBorder="1" applyAlignment="1">
      <alignment horizontal="left" vertical="top" wrapText="1"/>
    </xf>
    <xf numFmtId="0" fontId="22" fillId="0" borderId="0" xfId="6" applyFont="1" applyAlignment="1">
      <alignment horizontal="right" vertical="center"/>
    </xf>
    <xf numFmtId="3" fontId="22" fillId="0" borderId="0" xfId="6" applyNumberFormat="1" applyFont="1"/>
    <xf numFmtId="0" fontId="22" fillId="7" borderId="4" xfId="6" applyFont="1" applyFill="1" applyBorder="1" applyAlignment="1">
      <alignment horizontal="center"/>
    </xf>
    <xf numFmtId="0" fontId="22" fillId="8" borderId="4" xfId="6" applyFont="1" applyFill="1" applyBorder="1" applyAlignment="1">
      <alignment horizontal="left"/>
    </xf>
    <xf numFmtId="3" fontId="13" fillId="8" borderId="4" xfId="0" applyNumberFormat="1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1" fillId="0" borderId="4" xfId="6" applyFont="1" applyBorder="1" applyAlignment="1">
      <alignment horizontal="right" vertical="center"/>
    </xf>
    <xf numFmtId="3" fontId="21" fillId="0" borderId="4" xfId="6" applyNumberFormat="1" applyFont="1" applyBorder="1"/>
    <xf numFmtId="0" fontId="22" fillId="11" borderId="4" xfId="0" applyFont="1" applyFill="1" applyBorder="1" applyAlignment="1">
      <alignment wrapText="1"/>
    </xf>
    <xf numFmtId="3" fontId="22" fillId="11" borderId="4" xfId="0" applyNumberFormat="1" applyFont="1" applyFill="1" applyBorder="1" applyAlignment="1">
      <alignment wrapText="1"/>
    </xf>
    <xf numFmtId="0" fontId="17" fillId="0" borderId="4" xfId="0" applyFont="1" applyBorder="1" applyAlignment="1">
      <alignment horizontal="left" wrapText="1" indent="3"/>
    </xf>
    <xf numFmtId="3" fontId="17" fillId="0" borderId="4" xfId="1" applyNumberFormat="1" applyFont="1" applyFill="1" applyBorder="1" applyAlignment="1">
      <alignment horizontal="right" vertical="top" wrapText="1"/>
    </xf>
    <xf numFmtId="0" fontId="13" fillId="12" borderId="4" xfId="0" applyFont="1" applyFill="1" applyBorder="1" applyAlignment="1">
      <alignment wrapText="1"/>
    </xf>
    <xf numFmtId="3" fontId="13" fillId="12" borderId="4" xfId="1" applyNumberFormat="1" applyFont="1" applyFill="1" applyBorder="1" applyAlignment="1">
      <alignment horizontal="right" vertical="center" wrapText="1"/>
    </xf>
    <xf numFmtId="0" fontId="13" fillId="13" borderId="4" xfId="0" applyFont="1" applyFill="1" applyBorder="1" applyAlignment="1">
      <alignment vertical="top" wrapText="1"/>
    </xf>
    <xf numFmtId="3" fontId="13" fillId="13" borderId="4" xfId="1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/>
    <xf numFmtId="0" fontId="19" fillId="0" borderId="4" xfId="0" applyFont="1" applyBorder="1" applyAlignment="1">
      <alignment horizontal="left" wrapText="1" indent="1"/>
    </xf>
    <xf numFmtId="3" fontId="10" fillId="0" borderId="4" xfId="0" applyNumberFormat="1" applyFont="1" applyBorder="1" applyAlignment="1">
      <alignment wrapText="1"/>
    </xf>
    <xf numFmtId="0" fontId="18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wrapText="1" indent="2"/>
    </xf>
    <xf numFmtId="0" fontId="27" fillId="0" borderId="4" xfId="0" applyFont="1" applyBorder="1" applyAlignment="1">
      <alignment horizontal="left" wrapText="1" indent="5"/>
    </xf>
    <xf numFmtId="0" fontId="17" fillId="0" borderId="4" xfId="0" applyFont="1" applyBorder="1" applyAlignment="1">
      <alignment horizontal="right" vertical="top" wrapText="1"/>
    </xf>
    <xf numFmtId="3" fontId="18" fillId="0" borderId="4" xfId="0" applyNumberFormat="1" applyFont="1" applyBorder="1" applyAlignment="1">
      <alignment vertical="top" wrapText="1"/>
    </xf>
    <xf numFmtId="0" fontId="18" fillId="0" borderId="4" xfId="2" applyFont="1" applyBorder="1" applyAlignment="1">
      <alignment horizontal="right" vertical="top" wrapText="1"/>
    </xf>
    <xf numFmtId="3" fontId="27" fillId="0" borderId="4" xfId="0" applyNumberFormat="1" applyFont="1" applyBorder="1" applyAlignment="1">
      <alignment wrapText="1"/>
    </xf>
    <xf numFmtId="0" fontId="28" fillId="0" borderId="0" xfId="2" applyFont="1" applyAlignment="1">
      <alignment horizontal="left" vertical="top" wrapText="1"/>
    </xf>
    <xf numFmtId="3" fontId="28" fillId="0" borderId="0" xfId="0" applyNumberFormat="1" applyFont="1" applyAlignment="1">
      <alignment wrapText="1"/>
    </xf>
    <xf numFmtId="0" fontId="18" fillId="0" borderId="4" xfId="12" applyFont="1" applyBorder="1" applyAlignment="1">
      <alignment horizontal="right" vertical="top" wrapText="1"/>
    </xf>
    <xf numFmtId="0" fontId="27" fillId="0" borderId="9" xfId="0" applyFont="1" applyBorder="1" applyAlignment="1">
      <alignment horizontal="left" wrapText="1" indent="5"/>
    </xf>
    <xf numFmtId="3" fontId="27" fillId="0" borderId="9" xfId="0" applyNumberFormat="1" applyFont="1" applyBorder="1" applyAlignment="1">
      <alignment wrapText="1"/>
    </xf>
    <xf numFmtId="0" fontId="29" fillId="0" borderId="0" xfId="0" applyFont="1" applyAlignment="1">
      <alignment wrapText="1"/>
    </xf>
    <xf numFmtId="0" fontId="30" fillId="0" borderId="4" xfId="6" applyFont="1" applyBorder="1" applyAlignment="1">
      <alignment horizontal="right" vertical="center" wrapText="1"/>
    </xf>
    <xf numFmtId="3" fontId="30" fillId="0" borderId="4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0" fontId="10" fillId="0" borderId="4" xfId="6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/>
    </xf>
    <xf numFmtId="0" fontId="18" fillId="0" borderId="10" xfId="0" applyFont="1" applyBorder="1" applyAlignment="1">
      <alignment horizontal="left" vertical="top" wrapText="1"/>
    </xf>
    <xf numFmtId="3" fontId="18" fillId="0" borderId="10" xfId="1" applyNumberFormat="1" applyFont="1" applyFill="1" applyBorder="1" applyAlignment="1">
      <alignment horizontal="right" vertical="top" wrapText="1"/>
    </xf>
    <xf numFmtId="0" fontId="29" fillId="0" borderId="0" xfId="0" applyFont="1" applyAlignment="1">
      <alignment vertical="center"/>
    </xf>
    <xf numFmtId="0" fontId="19" fillId="0" borderId="4" xfId="0" applyFont="1" applyBorder="1" applyAlignment="1">
      <alignment horizontal="left" wrapText="1" indent="3"/>
    </xf>
    <xf numFmtId="0" fontId="30" fillId="0" borderId="13" xfId="6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top" wrapText="1" indent="3"/>
    </xf>
    <xf numFmtId="3" fontId="18" fillId="0" borderId="13" xfId="5" applyNumberFormat="1" applyFont="1" applyBorder="1"/>
    <xf numFmtId="0" fontId="18" fillId="0" borderId="10" xfId="12" applyFont="1" applyBorder="1" applyAlignment="1">
      <alignment horizontal="right" vertical="top" wrapText="1"/>
    </xf>
    <xf numFmtId="3" fontId="18" fillId="0" borderId="10" xfId="0" applyNumberFormat="1" applyFont="1" applyBorder="1" applyAlignment="1">
      <alignment vertical="top" wrapText="1"/>
    </xf>
    <xf numFmtId="0" fontId="31" fillId="0" borderId="4" xfId="2" applyFont="1" applyBorder="1" applyAlignment="1">
      <alignment horizontal="right" vertical="top" wrapText="1"/>
    </xf>
    <xf numFmtId="3" fontId="32" fillId="0" borderId="4" xfId="0" applyNumberFormat="1" applyFont="1" applyBorder="1" applyAlignment="1">
      <alignment vertical="top" wrapText="1"/>
    </xf>
    <xf numFmtId="0" fontId="18" fillId="0" borderId="13" xfId="2" applyFont="1" applyBorder="1" applyAlignment="1">
      <alignment horizontal="right" vertical="top" wrapText="1"/>
    </xf>
    <xf numFmtId="3" fontId="18" fillId="0" borderId="13" xfId="0" applyNumberFormat="1" applyFont="1" applyBorder="1" applyAlignment="1">
      <alignment vertical="top" wrapText="1"/>
    </xf>
    <xf numFmtId="0" fontId="18" fillId="0" borderId="10" xfId="2" applyFont="1" applyBorder="1" applyAlignment="1">
      <alignment horizontal="right" vertical="top" wrapText="1"/>
    </xf>
    <xf numFmtId="3" fontId="18" fillId="0" borderId="13" xfId="1" applyNumberFormat="1" applyFont="1" applyFill="1" applyBorder="1" applyAlignment="1">
      <alignment horizontal="right" vertical="top" wrapText="1"/>
    </xf>
    <xf numFmtId="3" fontId="32" fillId="0" borderId="13" xfId="0" applyNumberFormat="1" applyFont="1" applyBorder="1" applyAlignment="1">
      <alignment vertical="top" wrapText="1"/>
    </xf>
    <xf numFmtId="3" fontId="13" fillId="6" borderId="7" xfId="1" applyNumberFormat="1" applyFont="1" applyFill="1" applyBorder="1" applyAlignment="1">
      <alignment horizontal="right" vertical="top" wrapText="1"/>
    </xf>
    <xf numFmtId="3" fontId="18" fillId="2" borderId="13" xfId="1" applyNumberFormat="1" applyFont="1" applyFill="1" applyBorder="1" applyAlignment="1">
      <alignment horizontal="right" vertical="top" wrapText="1"/>
    </xf>
    <xf numFmtId="0" fontId="37" fillId="0" borderId="0" xfId="0" applyFont="1" applyAlignment="1">
      <alignment wrapText="1"/>
    </xf>
    <xf numFmtId="0" fontId="34" fillId="0" borderId="0" xfId="0" applyFont="1" applyAlignment="1">
      <alignment vertical="center"/>
    </xf>
    <xf numFmtId="0" fontId="39" fillId="0" borderId="0" xfId="25" applyFont="1" applyAlignment="1">
      <alignment vertical="center"/>
    </xf>
    <xf numFmtId="0" fontId="11" fillId="0" borderId="0" xfId="0" applyFont="1" applyAlignment="1">
      <alignment horizontal="center" wrapText="1"/>
    </xf>
    <xf numFmtId="0" fontId="13" fillId="0" borderId="0" xfId="2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7" fillId="0" borderId="0" xfId="0" applyFont="1" applyAlignment="1">
      <alignment horizontal="right" wrapText="1"/>
    </xf>
  </cellXfs>
  <cellStyles count="26">
    <cellStyle name="Comma" xfId="1" builtinId="3"/>
    <cellStyle name="Comma 2" xfId="3" xr:uid="{3940D463-5629-4256-85C4-44D6A0D20055}"/>
    <cellStyle name="Comma 2 2" xfId="9" xr:uid="{D8CD571F-C475-46DC-B1EC-4E6B81E677D9}"/>
    <cellStyle name="Comma 3" xfId="8" xr:uid="{2DD59EC0-BB19-4726-9AEE-9F4DAA79B229}"/>
    <cellStyle name="Comma 4" xfId="18" xr:uid="{AAA4497A-42E7-4442-AB3D-A78A5FDC7668}"/>
    <cellStyle name="Hyperlink" xfId="25" builtinId="8"/>
    <cellStyle name="Hyperlink 2" xfId="24" xr:uid="{7DA56137-59A4-431A-9CB5-4C04BC1AA0FF}"/>
    <cellStyle name="Normal" xfId="0" builtinId="0"/>
    <cellStyle name="Normal 2" xfId="5" xr:uid="{490E15CA-FD6E-4096-91AD-1481F3AE63DE}"/>
    <cellStyle name="Normal 3" xfId="6" xr:uid="{524CD1AA-1009-4E89-8421-7EAD06972AF3}"/>
    <cellStyle name="Normal 3 3 2 2" xfId="2" xr:uid="{032F374D-37B5-4246-AF61-2D981BA0CCCC}"/>
    <cellStyle name="Normal 3 3 2 2 2" xfId="4" xr:uid="{F206CADD-0175-496E-86BC-206C2C4584CE}"/>
    <cellStyle name="Normal 3 3 2 2 3" xfId="11" xr:uid="{FEBC0429-B2B1-45E9-AF36-F4C666382173}"/>
    <cellStyle name="Normal 3 3 2 2 4" xfId="12" xr:uid="{EA49CC93-41D8-4795-96D7-90FAF7BDF513}"/>
    <cellStyle name="Normal 3 3 2 2 5" xfId="15" xr:uid="{D01E8A57-BEE8-40E7-8E3D-965070F860A9}"/>
    <cellStyle name="Normal 4" xfId="14" xr:uid="{7D42314E-7966-40FC-922E-BCF8050306FB}"/>
    <cellStyle name="Normal 4 2" xfId="13" xr:uid="{59E17639-E366-498A-9493-3C2955D0F162}"/>
    <cellStyle name="Normal 5" xfId="20" xr:uid="{FD41F37C-9EE0-4E17-865E-2C96FB2234EC}"/>
    <cellStyle name="Percent 2" xfId="7" xr:uid="{DF2C6128-A0C8-4922-9B4C-DCA2DE7B3DBD}"/>
    <cellStyle name="SAPBEXaggData" xfId="17" xr:uid="{6C0D8D0D-6224-4BD8-8546-1F3CCBD21B0C}"/>
    <cellStyle name="SAPBEXaggData 2" xfId="22" xr:uid="{91AAC3A0-9CA3-424E-BB2D-6A0BF19FAFA9}"/>
    <cellStyle name="SAPBEXHLevel0" xfId="10" xr:uid="{479A4575-9C70-4EC4-9011-D4378FD9165B}"/>
    <cellStyle name="SAPBEXstdData" xfId="19" xr:uid="{FB393FB9-410B-4AAA-92FD-AE0CBF4A5912}"/>
    <cellStyle name="SAPBEXstdData 2" xfId="23" xr:uid="{23A7FF0C-4C79-40C3-AA16-17A70C346482}"/>
    <cellStyle name="SAPBEXstdItem" xfId="16" xr:uid="{D373B541-ADF7-420C-ABEE-D0935D5DFCFE}"/>
    <cellStyle name="SAPBEXstdItem 2" xfId="21" xr:uid="{8DD8FB4E-1482-4DEE-AC17-40A6650CC7D6}"/>
  </cellStyles>
  <dxfs count="3"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2C5D2-2CAB-4D73-82E9-FCDF2E9FDBF4}">
  <sheetPr>
    <tabColor rgb="FF0070C0"/>
    <pageSetUpPr fitToPage="1"/>
  </sheetPr>
  <dimension ref="A1:XEY112"/>
  <sheetViews>
    <sheetView tabSelected="1" topLeftCell="A88" zoomScale="85" zoomScaleNormal="85" workbookViewId="0">
      <selection activeCell="L97" sqref="L97"/>
    </sheetView>
  </sheetViews>
  <sheetFormatPr defaultColWidth="9" defaultRowHeight="15.75" x14ac:dyDescent="0.25"/>
  <cols>
    <col min="1" max="1" width="7.625" style="1" customWidth="1"/>
    <col min="2" max="2" width="91.375" style="1" customWidth="1"/>
    <col min="3" max="5" width="16.5" style="1" customWidth="1"/>
    <col min="6" max="6" width="13.625" style="1" customWidth="1"/>
    <col min="7" max="7" width="17.125" style="1" customWidth="1"/>
    <col min="8" max="16384" width="9" style="1"/>
  </cols>
  <sheetData>
    <row r="1" spans="1:5" ht="18.75" x14ac:dyDescent="0.3">
      <c r="B1" s="2"/>
      <c r="C1" s="2"/>
      <c r="D1" s="3"/>
      <c r="E1" s="106" t="s">
        <v>83</v>
      </c>
    </row>
    <row r="2" spans="1:5" ht="18.75" x14ac:dyDescent="0.3">
      <c r="B2" s="112" t="s">
        <v>84</v>
      </c>
      <c r="C2" s="112"/>
      <c r="D2" s="112"/>
      <c r="E2" s="112"/>
    </row>
    <row r="4" spans="1:5" ht="20.25" x14ac:dyDescent="0.3">
      <c r="B4" s="109" t="s">
        <v>90</v>
      </c>
      <c r="C4" s="109"/>
      <c r="D4" s="109"/>
      <c r="E4" s="109"/>
    </row>
    <row r="5" spans="1:5" ht="16.5" thickBot="1" x14ac:dyDescent="0.3"/>
    <row r="6" spans="1:5" ht="18.75" x14ac:dyDescent="0.25">
      <c r="A6" s="4"/>
      <c r="B6" s="5"/>
      <c r="C6" s="6" t="s">
        <v>0</v>
      </c>
      <c r="D6" s="7" t="s">
        <v>1</v>
      </c>
      <c r="E6" s="7" t="s">
        <v>2</v>
      </c>
    </row>
    <row r="7" spans="1:5" ht="37.5" x14ac:dyDescent="0.3">
      <c r="A7" s="29">
        <v>1</v>
      </c>
      <c r="B7" s="30" t="s">
        <v>81</v>
      </c>
      <c r="C7" s="31">
        <f>C8+C9+C11+C10</f>
        <v>305274825</v>
      </c>
      <c r="D7" s="31">
        <f t="shared" ref="D7:E7" si="0">D8+D9+D11+D10</f>
        <v>440864192</v>
      </c>
      <c r="E7" s="104">
        <f t="shared" si="0"/>
        <v>652000000</v>
      </c>
    </row>
    <row r="8" spans="1:5" ht="18.75" x14ac:dyDescent="0.3">
      <c r="A8" s="29">
        <f t="shared" ref="A8:A20" si="1">A7+1</f>
        <v>2</v>
      </c>
      <c r="B8" s="25" t="s">
        <v>7</v>
      </c>
      <c r="C8" s="36">
        <v>10479977</v>
      </c>
      <c r="D8" s="22"/>
      <c r="E8" s="105"/>
    </row>
    <row r="9" spans="1:5" ht="18.75" x14ac:dyDescent="0.25">
      <c r="A9" s="29">
        <f t="shared" si="1"/>
        <v>3</v>
      </c>
      <c r="B9" s="26" t="s">
        <v>8</v>
      </c>
      <c r="C9" s="36">
        <v>166000000</v>
      </c>
      <c r="D9" s="22">
        <v>166000000</v>
      </c>
      <c r="E9" s="105">
        <v>55000000</v>
      </c>
    </row>
    <row r="10" spans="1:5" ht="18.75" x14ac:dyDescent="0.25">
      <c r="A10" s="29">
        <f t="shared" si="1"/>
        <v>4</v>
      </c>
      <c r="B10" s="26" t="s">
        <v>11</v>
      </c>
      <c r="C10" s="37">
        <v>120000000</v>
      </c>
      <c r="D10" s="28">
        <v>268000000</v>
      </c>
      <c r="E10" s="28">
        <v>597000000</v>
      </c>
    </row>
    <row r="11" spans="1:5" ht="18.75" x14ac:dyDescent="0.25">
      <c r="A11" s="29">
        <f t="shared" si="1"/>
        <v>5</v>
      </c>
      <c r="B11" s="26" t="s">
        <v>10</v>
      </c>
      <c r="C11" s="27">
        <v>8794848</v>
      </c>
      <c r="D11" s="28">
        <v>6864192</v>
      </c>
      <c r="E11" s="28"/>
    </row>
    <row r="12" spans="1:5" ht="18.75" x14ac:dyDescent="0.25">
      <c r="A12" s="29">
        <f t="shared" si="1"/>
        <v>6</v>
      </c>
      <c r="B12" s="11"/>
      <c r="C12" s="38"/>
      <c r="D12" s="38"/>
      <c r="E12" s="38"/>
    </row>
    <row r="13" spans="1:5" ht="18.75" x14ac:dyDescent="0.3">
      <c r="A13" s="29">
        <f t="shared" si="1"/>
        <v>7</v>
      </c>
      <c r="B13" s="8" t="s">
        <v>13</v>
      </c>
      <c r="C13" s="9">
        <v>39717846</v>
      </c>
      <c r="D13" s="9">
        <v>-140114812</v>
      </c>
      <c r="E13" s="9">
        <v>-144432375</v>
      </c>
    </row>
    <row r="14" spans="1:5" ht="18.75" x14ac:dyDescent="0.25">
      <c r="A14" s="29">
        <f t="shared" si="1"/>
        <v>8</v>
      </c>
      <c r="B14" s="11"/>
      <c r="C14" s="12"/>
      <c r="D14" s="12"/>
      <c r="E14" s="12"/>
    </row>
    <row r="15" spans="1:5" ht="18.75" x14ac:dyDescent="0.3">
      <c r="A15" s="29">
        <f t="shared" si="1"/>
        <v>9</v>
      </c>
      <c r="B15" s="39" t="s">
        <v>25</v>
      </c>
      <c r="C15" s="40">
        <v>171065563</v>
      </c>
      <c r="D15" s="40">
        <v>155216927</v>
      </c>
      <c r="E15" s="40">
        <v>152763845</v>
      </c>
    </row>
    <row r="16" spans="1:5" ht="37.5" x14ac:dyDescent="0.25">
      <c r="A16" s="29">
        <f t="shared" si="1"/>
        <v>10</v>
      </c>
      <c r="B16" s="23" t="s">
        <v>30</v>
      </c>
      <c r="C16" s="21">
        <f>C13</f>
        <v>39717846</v>
      </c>
      <c r="D16" s="21"/>
      <c r="E16" s="21"/>
    </row>
    <row r="17" spans="1:7" ht="18.75" x14ac:dyDescent="0.3">
      <c r="A17" s="29">
        <f t="shared" si="1"/>
        <v>11</v>
      </c>
      <c r="B17" s="41" t="s">
        <v>24</v>
      </c>
      <c r="C17" s="42">
        <f>C13+C15-C16</f>
        <v>171065563</v>
      </c>
      <c r="D17" s="42">
        <f t="shared" ref="D17:E17" si="2">D13+D15</f>
        <v>15102115</v>
      </c>
      <c r="E17" s="42">
        <f t="shared" si="2"/>
        <v>8331470</v>
      </c>
    </row>
    <row r="18" spans="1:7" ht="18.75" x14ac:dyDescent="0.25">
      <c r="A18" s="29">
        <f t="shared" si="1"/>
        <v>12</v>
      </c>
      <c r="B18" s="11"/>
      <c r="C18" s="12"/>
      <c r="D18" s="12"/>
      <c r="E18" s="12"/>
    </row>
    <row r="19" spans="1:7" ht="18.75" x14ac:dyDescent="0.3">
      <c r="A19" s="29">
        <f t="shared" si="1"/>
        <v>13</v>
      </c>
      <c r="B19" s="32" t="s">
        <v>71</v>
      </c>
      <c r="C19" s="34">
        <f>C20+C21+C24</f>
        <v>145857553</v>
      </c>
      <c r="D19" s="34">
        <f t="shared" ref="D19:E19" si="3">D20+D21+D24</f>
        <v>183322797</v>
      </c>
      <c r="E19" s="34">
        <f t="shared" si="3"/>
        <v>198047355</v>
      </c>
    </row>
    <row r="20" spans="1:7" ht="18.75" x14ac:dyDescent="0.25">
      <c r="A20" s="29">
        <f t="shared" si="1"/>
        <v>14</v>
      </c>
      <c r="B20" s="23" t="s">
        <v>94</v>
      </c>
      <c r="C20" s="33">
        <v>5990620</v>
      </c>
      <c r="D20" s="33">
        <v>3800072</v>
      </c>
      <c r="E20" s="33">
        <v>3719231</v>
      </c>
    </row>
    <row r="21" spans="1:7" ht="18.75" x14ac:dyDescent="0.3">
      <c r="A21" s="29">
        <f>A20+1</f>
        <v>15</v>
      </c>
      <c r="B21" s="63" t="s">
        <v>5</v>
      </c>
      <c r="C21" s="64">
        <f>43028012+C23</f>
        <v>45028012</v>
      </c>
      <c r="D21" s="64">
        <f>86579139+D23</f>
        <v>90579139</v>
      </c>
      <c r="E21" s="64">
        <v>86579139</v>
      </c>
    </row>
    <row r="22" spans="1:7" ht="18.75" x14ac:dyDescent="0.3">
      <c r="A22" s="29">
        <f t="shared" ref="A22:A100" si="4">A21+1</f>
        <v>16</v>
      </c>
      <c r="B22" s="61" t="s">
        <v>26</v>
      </c>
      <c r="C22" s="62">
        <v>24595901</v>
      </c>
      <c r="D22" s="62">
        <v>24595901</v>
      </c>
      <c r="E22" s="62">
        <v>24595901</v>
      </c>
      <c r="F22" s="10"/>
      <c r="G22" s="10"/>
    </row>
    <row r="23" spans="1:7" ht="18.75" x14ac:dyDescent="0.3">
      <c r="A23" s="29">
        <f t="shared" si="4"/>
        <v>17</v>
      </c>
      <c r="B23" s="61" t="s">
        <v>89</v>
      </c>
      <c r="C23" s="62">
        <v>2000000</v>
      </c>
      <c r="D23" s="62">
        <v>4000000</v>
      </c>
      <c r="E23" s="62"/>
      <c r="F23" s="10"/>
      <c r="G23" s="10"/>
    </row>
    <row r="24" spans="1:7" ht="18.75" x14ac:dyDescent="0.25">
      <c r="A24" s="29">
        <f t="shared" si="4"/>
        <v>18</v>
      </c>
      <c r="B24" s="23" t="s">
        <v>9</v>
      </c>
      <c r="C24" s="24">
        <f>C28+C27+C29+C25+C26</f>
        <v>94838921</v>
      </c>
      <c r="D24" s="24">
        <f t="shared" ref="D24:E24" si="5">D28+D27+D29+D25+D26</f>
        <v>88943586</v>
      </c>
      <c r="E24" s="24">
        <f t="shared" si="5"/>
        <v>107748985</v>
      </c>
      <c r="F24" s="10"/>
      <c r="G24" s="10"/>
    </row>
    <row r="25" spans="1:7" ht="18.75" x14ac:dyDescent="0.3">
      <c r="A25" s="29">
        <f t="shared" si="4"/>
        <v>19</v>
      </c>
      <c r="B25" s="93" t="s">
        <v>69</v>
      </c>
      <c r="C25" s="94">
        <v>42028528</v>
      </c>
      <c r="D25" s="94">
        <v>41970085</v>
      </c>
      <c r="E25" s="94">
        <v>57039208</v>
      </c>
      <c r="F25" s="10"/>
    </row>
    <row r="26" spans="1:7" ht="18.75" x14ac:dyDescent="0.3">
      <c r="A26" s="29">
        <f t="shared" si="4"/>
        <v>20</v>
      </c>
      <c r="B26" s="93" t="s">
        <v>61</v>
      </c>
      <c r="C26" s="94">
        <v>24168498</v>
      </c>
      <c r="D26" s="94">
        <v>26440801</v>
      </c>
      <c r="E26" s="94">
        <v>30177077</v>
      </c>
      <c r="F26" s="10"/>
    </row>
    <row r="27" spans="1:7" ht="18.75" x14ac:dyDescent="0.3">
      <c r="A27" s="29">
        <f t="shared" si="4"/>
        <v>21</v>
      </c>
      <c r="B27" s="91" t="s">
        <v>31</v>
      </c>
      <c r="C27" s="36">
        <v>7711192</v>
      </c>
      <c r="D27" s="36"/>
      <c r="E27" s="36"/>
      <c r="F27" s="10"/>
    </row>
    <row r="28" spans="1:7" ht="18.75" x14ac:dyDescent="0.3">
      <c r="A28" s="29">
        <f t="shared" si="4"/>
        <v>22</v>
      </c>
      <c r="B28" s="68" t="s">
        <v>6</v>
      </c>
      <c r="C28" s="22">
        <v>10000000</v>
      </c>
      <c r="D28" s="22">
        <v>10000000</v>
      </c>
      <c r="E28" s="22">
        <v>10000000</v>
      </c>
      <c r="F28" s="10"/>
      <c r="G28" s="10"/>
    </row>
    <row r="29" spans="1:7" ht="18.75" x14ac:dyDescent="0.3">
      <c r="A29" s="29">
        <f t="shared" si="4"/>
        <v>23</v>
      </c>
      <c r="B29" s="71" t="s">
        <v>34</v>
      </c>
      <c r="C29" s="36">
        <f>SUM(C30:C37)</f>
        <v>10930703</v>
      </c>
      <c r="D29" s="36">
        <f t="shared" ref="D29:E29" si="6">SUM(D30:D37)</f>
        <v>10532700</v>
      </c>
      <c r="E29" s="36">
        <f t="shared" si="6"/>
        <v>10532700</v>
      </c>
    </row>
    <row r="30" spans="1:7" ht="18.75" x14ac:dyDescent="0.25">
      <c r="A30" s="29">
        <f t="shared" si="4"/>
        <v>24</v>
      </c>
      <c r="B30" s="72" t="s">
        <v>67</v>
      </c>
      <c r="C30" s="76">
        <v>3747753</v>
      </c>
      <c r="D30" s="76">
        <v>3747753</v>
      </c>
      <c r="E30" s="76">
        <v>3747753</v>
      </c>
    </row>
    <row r="31" spans="1:7" ht="18.75" x14ac:dyDescent="0.25">
      <c r="A31" s="29">
        <f t="shared" si="4"/>
        <v>25</v>
      </c>
      <c r="B31" s="72" t="s">
        <v>68</v>
      </c>
      <c r="C31" s="76">
        <v>4640815</v>
      </c>
      <c r="D31" s="76">
        <v>4640815</v>
      </c>
      <c r="E31" s="76">
        <v>4640815</v>
      </c>
    </row>
    <row r="32" spans="1:7" ht="31.5" x14ac:dyDescent="0.25">
      <c r="A32" s="29">
        <f t="shared" si="4"/>
        <v>26</v>
      </c>
      <c r="B32" s="72" t="s">
        <v>35</v>
      </c>
      <c r="C32" s="76">
        <v>1516160</v>
      </c>
      <c r="D32" s="76">
        <v>1516160</v>
      </c>
      <c r="E32" s="76">
        <v>1516160</v>
      </c>
    </row>
    <row r="33" spans="1:5" ht="18.75" x14ac:dyDescent="0.25">
      <c r="A33" s="29">
        <f t="shared" si="4"/>
        <v>27</v>
      </c>
      <c r="B33" s="72" t="s">
        <v>36</v>
      </c>
      <c r="C33" s="76">
        <v>24200</v>
      </c>
      <c r="D33" s="76">
        <v>48400</v>
      </c>
      <c r="E33" s="76">
        <v>48400</v>
      </c>
    </row>
    <row r="34" spans="1:5" ht="18.75" x14ac:dyDescent="0.25">
      <c r="A34" s="29">
        <f t="shared" si="4"/>
        <v>28</v>
      </c>
      <c r="B34" s="72" t="s">
        <v>85</v>
      </c>
      <c r="C34" s="76">
        <v>30538</v>
      </c>
      <c r="D34" s="76">
        <v>61075</v>
      </c>
      <c r="E34" s="76">
        <v>61075</v>
      </c>
    </row>
    <row r="35" spans="1:5" ht="31.5" x14ac:dyDescent="0.25">
      <c r="A35" s="29">
        <f t="shared" si="4"/>
        <v>29</v>
      </c>
      <c r="B35" s="72" t="s">
        <v>37</v>
      </c>
      <c r="C35" s="76">
        <v>55460</v>
      </c>
      <c r="D35" s="76">
        <v>110920</v>
      </c>
      <c r="E35" s="76">
        <v>110920</v>
      </c>
    </row>
    <row r="36" spans="1:5" ht="31.5" x14ac:dyDescent="0.25">
      <c r="A36" s="29">
        <f t="shared" si="4"/>
        <v>30</v>
      </c>
      <c r="B36" s="72" t="s">
        <v>38</v>
      </c>
      <c r="C36" s="76">
        <v>310777</v>
      </c>
      <c r="D36" s="76">
        <v>310777</v>
      </c>
      <c r="E36" s="76">
        <v>310777</v>
      </c>
    </row>
    <row r="37" spans="1:5" ht="18.75" x14ac:dyDescent="0.25">
      <c r="A37" s="29">
        <f t="shared" si="4"/>
        <v>31</v>
      </c>
      <c r="B37" s="72" t="s">
        <v>39</v>
      </c>
      <c r="C37" s="76">
        <v>605000</v>
      </c>
      <c r="D37" s="76">
        <v>96800</v>
      </c>
      <c r="E37" s="76">
        <v>96800</v>
      </c>
    </row>
    <row r="38" spans="1:5" ht="18.75" x14ac:dyDescent="0.25">
      <c r="A38" s="29">
        <f t="shared" si="4"/>
        <v>32</v>
      </c>
      <c r="B38" s="80"/>
      <c r="C38" s="81"/>
      <c r="D38" s="81"/>
      <c r="E38" s="81"/>
    </row>
    <row r="39" spans="1:5" ht="18.75" x14ac:dyDescent="0.25">
      <c r="A39" s="29">
        <f t="shared" si="4"/>
        <v>33</v>
      </c>
      <c r="B39" s="65" t="s">
        <v>12</v>
      </c>
      <c r="C39" s="66">
        <f>C40+C43+C44+C45+C46</f>
        <v>17912903</v>
      </c>
      <c r="D39" s="66">
        <f t="shared" ref="D39:E39" si="7">D40+D43+D44+D45+D46</f>
        <v>10203607</v>
      </c>
      <c r="E39" s="66">
        <f t="shared" si="7"/>
        <v>10000000</v>
      </c>
    </row>
    <row r="40" spans="1:5" ht="44.25" customHeight="1" x14ac:dyDescent="0.25">
      <c r="A40" s="29">
        <f t="shared" si="4"/>
        <v>34</v>
      </c>
      <c r="B40" s="70" t="s">
        <v>86</v>
      </c>
      <c r="C40" s="36">
        <f>C41+C42</f>
        <v>10000000</v>
      </c>
      <c r="D40" s="36">
        <f t="shared" ref="D40:E40" si="8">D41+D42</f>
        <v>10000000</v>
      </c>
      <c r="E40" s="36">
        <f t="shared" si="8"/>
        <v>10000000</v>
      </c>
    </row>
    <row r="41" spans="1:5" ht="18.75" x14ac:dyDescent="0.25">
      <c r="A41" s="29">
        <f t="shared" si="4"/>
        <v>35</v>
      </c>
      <c r="B41" s="73" t="s">
        <v>22</v>
      </c>
      <c r="C41" s="62">
        <v>6000000</v>
      </c>
      <c r="D41" s="62">
        <v>6000000</v>
      </c>
      <c r="E41" s="62">
        <v>6000000</v>
      </c>
    </row>
    <row r="42" spans="1:5" ht="18.75" x14ac:dyDescent="0.25">
      <c r="A42" s="29">
        <f t="shared" si="4"/>
        <v>36</v>
      </c>
      <c r="B42" s="73" t="s">
        <v>23</v>
      </c>
      <c r="C42" s="62">
        <v>4000000</v>
      </c>
      <c r="D42" s="62">
        <v>4000000</v>
      </c>
      <c r="E42" s="62">
        <v>4000000</v>
      </c>
    </row>
    <row r="43" spans="1:5" ht="18.75" x14ac:dyDescent="0.25">
      <c r="A43" s="29">
        <f t="shared" si="4"/>
        <v>37</v>
      </c>
      <c r="B43" s="35" t="s">
        <v>14</v>
      </c>
      <c r="C43" s="22">
        <v>2136373</v>
      </c>
      <c r="D43" s="22"/>
      <c r="E43" s="22"/>
    </row>
    <row r="44" spans="1:5" ht="37.5" x14ac:dyDescent="0.25">
      <c r="A44" s="29">
        <f t="shared" si="4"/>
        <v>38</v>
      </c>
      <c r="B44" s="88" t="s">
        <v>54</v>
      </c>
      <c r="C44" s="89">
        <v>2200000</v>
      </c>
      <c r="D44" s="89"/>
      <c r="E44" s="89"/>
    </row>
    <row r="45" spans="1:5" ht="18.75" x14ac:dyDescent="0.25">
      <c r="A45" s="29">
        <f t="shared" si="4"/>
        <v>39</v>
      </c>
      <c r="B45" s="88" t="s">
        <v>53</v>
      </c>
      <c r="C45" s="89">
        <v>3200113</v>
      </c>
      <c r="D45" s="89"/>
      <c r="E45" s="89"/>
    </row>
    <row r="46" spans="1:5" ht="37.5" x14ac:dyDescent="0.25">
      <c r="A46" s="29">
        <f t="shared" si="4"/>
        <v>40</v>
      </c>
      <c r="B46" s="88" t="s">
        <v>80</v>
      </c>
      <c r="C46" s="102">
        <f>201417+175000</f>
        <v>376417</v>
      </c>
      <c r="D46" s="102">
        <v>203607</v>
      </c>
      <c r="E46" s="89"/>
    </row>
    <row r="47" spans="1:5" ht="18.75" x14ac:dyDescent="0.25">
      <c r="A47" s="29">
        <f t="shared" si="4"/>
        <v>41</v>
      </c>
    </row>
    <row r="48" spans="1:5" ht="18.75" x14ac:dyDescent="0.3">
      <c r="A48" s="29">
        <f t="shared" si="4"/>
        <v>42</v>
      </c>
      <c r="B48" s="59" t="s">
        <v>72</v>
      </c>
      <c r="C48" s="60">
        <f>C49+C50+C51+C52+C53+C54+C55+C56</f>
        <v>96480257</v>
      </c>
      <c r="D48" s="60">
        <f t="shared" ref="D48:E48" si="9">D49+D50+D51+D52+D53+D54+D55+D56</f>
        <v>27455730</v>
      </c>
      <c r="E48" s="60">
        <f t="shared" si="9"/>
        <v>11055730</v>
      </c>
    </row>
    <row r="49" spans="1:5" ht="18.75" x14ac:dyDescent="0.3">
      <c r="A49" s="29">
        <f t="shared" si="4"/>
        <v>43</v>
      </c>
      <c r="B49" s="70" t="s">
        <v>33</v>
      </c>
      <c r="C49" s="67">
        <f>59275327</f>
        <v>59275327</v>
      </c>
      <c r="D49" s="54"/>
      <c r="E49" s="54"/>
    </row>
    <row r="50" spans="1:5" ht="37.5" x14ac:dyDescent="0.3">
      <c r="A50" s="29">
        <f t="shared" si="4"/>
        <v>44</v>
      </c>
      <c r="B50" s="70" t="s">
        <v>40</v>
      </c>
      <c r="C50" s="67">
        <v>9600000</v>
      </c>
      <c r="D50" s="67">
        <v>9600000</v>
      </c>
      <c r="E50" s="67">
        <v>9600000</v>
      </c>
    </row>
    <row r="51" spans="1:5" ht="56.25" x14ac:dyDescent="0.3">
      <c r="A51" s="29">
        <f t="shared" si="4"/>
        <v>45</v>
      </c>
      <c r="B51" s="70" t="s">
        <v>73</v>
      </c>
      <c r="C51" s="67">
        <v>3000000</v>
      </c>
      <c r="D51" s="54"/>
      <c r="E51" s="54"/>
    </row>
    <row r="52" spans="1:5" ht="37.5" x14ac:dyDescent="0.3">
      <c r="A52" s="29">
        <f t="shared" si="4"/>
        <v>46</v>
      </c>
      <c r="B52" s="70" t="s">
        <v>32</v>
      </c>
      <c r="C52" s="67">
        <v>799200</v>
      </c>
      <c r="D52" s="54"/>
      <c r="E52" s="54"/>
    </row>
    <row r="53" spans="1:5" ht="37.5" x14ac:dyDescent="0.3">
      <c r="A53" s="29">
        <f t="shared" si="4"/>
        <v>47</v>
      </c>
      <c r="B53" s="70" t="s">
        <v>65</v>
      </c>
      <c r="C53" s="67">
        <f>(15000000+5400000+4500000)/2+2500000</f>
        <v>14950000</v>
      </c>
      <c r="D53" s="67">
        <f>(16700000+6000000+5100000)/2+2500000</f>
        <v>16400000</v>
      </c>
      <c r="E53" s="67"/>
    </row>
    <row r="54" spans="1:5" ht="18.75" x14ac:dyDescent="0.3">
      <c r="A54" s="29">
        <f t="shared" si="4"/>
        <v>48</v>
      </c>
      <c r="B54" s="70" t="s">
        <v>87</v>
      </c>
      <c r="C54" s="67">
        <v>6000000</v>
      </c>
      <c r="D54" s="67"/>
      <c r="E54" s="67"/>
    </row>
    <row r="55" spans="1:5" ht="56.25" x14ac:dyDescent="0.3">
      <c r="A55" s="29">
        <f t="shared" si="4"/>
        <v>49</v>
      </c>
      <c r="B55" s="55" t="s">
        <v>43</v>
      </c>
      <c r="C55" s="69">
        <v>1400000</v>
      </c>
      <c r="D55" s="67"/>
      <c r="E55" s="67"/>
    </row>
    <row r="56" spans="1:5" ht="18.75" x14ac:dyDescent="0.3">
      <c r="A56" s="29">
        <f t="shared" si="4"/>
        <v>50</v>
      </c>
      <c r="B56" s="55" t="s">
        <v>88</v>
      </c>
      <c r="C56" s="69">
        <v>1455730</v>
      </c>
      <c r="D56" s="69">
        <v>1455730</v>
      </c>
      <c r="E56" s="69">
        <v>1455730</v>
      </c>
    </row>
    <row r="57" spans="1:5" ht="18.75" x14ac:dyDescent="0.25">
      <c r="A57" s="29">
        <f t="shared" si="4"/>
        <v>51</v>
      </c>
    </row>
    <row r="58" spans="1:5" ht="18.75" x14ac:dyDescent="0.3">
      <c r="A58" s="29">
        <f t="shared" si="4"/>
        <v>52</v>
      </c>
      <c r="B58" s="13" t="s">
        <v>77</v>
      </c>
      <c r="C58" s="14">
        <f>C19+C39+C48</f>
        <v>260250713</v>
      </c>
      <c r="D58" s="14">
        <f>D19+D39+D48</f>
        <v>220982134</v>
      </c>
      <c r="E58" s="14">
        <f>E19+E39+E48</f>
        <v>219103085</v>
      </c>
    </row>
    <row r="59" spans="1:5" ht="19.5" x14ac:dyDescent="0.35">
      <c r="A59" s="29">
        <f t="shared" si="4"/>
        <v>53</v>
      </c>
      <c r="B59" s="77"/>
      <c r="C59" s="78"/>
      <c r="D59" s="78"/>
      <c r="E59" s="78"/>
    </row>
    <row r="60" spans="1:5" ht="18.75" x14ac:dyDescent="0.3">
      <c r="A60" s="29">
        <f t="shared" si="4"/>
        <v>54</v>
      </c>
      <c r="B60" s="15" t="s">
        <v>78</v>
      </c>
      <c r="C60" s="9">
        <f>C17-C58</f>
        <v>-89185150</v>
      </c>
      <c r="D60" s="9">
        <f>D17-D58</f>
        <v>-205880019</v>
      </c>
      <c r="E60" s="9">
        <f>E17-E58</f>
        <v>-210771615</v>
      </c>
    </row>
    <row r="61" spans="1:5" ht="18.75" x14ac:dyDescent="0.25">
      <c r="A61" s="29">
        <f t="shared" si="4"/>
        <v>55</v>
      </c>
      <c r="B61" s="16"/>
      <c r="C61" s="17"/>
      <c r="D61" s="17"/>
      <c r="E61" s="17"/>
    </row>
    <row r="62" spans="1:5" ht="18.75" x14ac:dyDescent="0.3">
      <c r="A62" s="29">
        <f t="shared" si="4"/>
        <v>56</v>
      </c>
      <c r="B62" s="18" t="s">
        <v>3</v>
      </c>
      <c r="C62" s="19">
        <f>-C60</f>
        <v>89185150</v>
      </c>
      <c r="D62" s="19">
        <f t="shared" ref="D62:E62" si="10">-D60</f>
        <v>205880019</v>
      </c>
      <c r="E62" s="19">
        <f t="shared" si="10"/>
        <v>210771615</v>
      </c>
    </row>
    <row r="63" spans="1:5" ht="18.75" x14ac:dyDescent="0.3">
      <c r="A63" s="29">
        <f t="shared" si="4"/>
        <v>57</v>
      </c>
      <c r="B63" s="43"/>
      <c r="C63" s="44"/>
      <c r="D63" s="44"/>
      <c r="E63" s="44"/>
    </row>
    <row r="64" spans="1:5" ht="18.75" x14ac:dyDescent="0.25">
      <c r="A64" s="29">
        <f t="shared" si="4"/>
        <v>58</v>
      </c>
      <c r="B64" s="110" t="s">
        <v>82</v>
      </c>
      <c r="C64" s="111"/>
      <c r="D64" s="111"/>
      <c r="E64" s="111"/>
    </row>
    <row r="65" spans="1:6 16379:16379" ht="18.75" x14ac:dyDescent="0.3">
      <c r="A65" s="29">
        <f t="shared" si="4"/>
        <v>59</v>
      </c>
      <c r="B65" s="43"/>
      <c r="C65" s="44"/>
      <c r="D65" s="44"/>
      <c r="E65" s="44"/>
    </row>
    <row r="66" spans="1:6 16379:16379" ht="18.75" x14ac:dyDescent="0.3">
      <c r="A66" s="29">
        <f t="shared" si="4"/>
        <v>60</v>
      </c>
      <c r="B66" s="51" t="s">
        <v>15</v>
      </c>
      <c r="C66" s="51">
        <v>2026</v>
      </c>
      <c r="D66" s="51">
        <v>2027</v>
      </c>
      <c r="E66" s="51">
        <v>2028</v>
      </c>
    </row>
    <row r="67" spans="1:6 16379:16379" ht="18.75" x14ac:dyDescent="0.3">
      <c r="A67" s="29">
        <f t="shared" si="4"/>
        <v>61</v>
      </c>
      <c r="B67" s="52" t="s">
        <v>20</v>
      </c>
      <c r="C67" s="45">
        <f>SUM(C68:C76)</f>
        <v>10446835</v>
      </c>
      <c r="D67" s="45">
        <f t="shared" ref="D67:E67" si="11">SUM(D68:D76)</f>
        <v>89434525</v>
      </c>
      <c r="E67" s="45">
        <f t="shared" si="11"/>
        <v>83320872</v>
      </c>
      <c r="XEY67" s="1">
        <f>SUM(A67:XEX67)</f>
        <v>183202293</v>
      </c>
    </row>
    <row r="68" spans="1:6 16379:16379" ht="18.75" x14ac:dyDescent="0.25">
      <c r="A68" s="29">
        <f t="shared" si="4"/>
        <v>62</v>
      </c>
      <c r="B68" s="47" t="s">
        <v>17</v>
      </c>
      <c r="C68" s="46">
        <v>4885062</v>
      </c>
      <c r="D68" s="46">
        <v>4909002</v>
      </c>
      <c r="E68" s="46">
        <v>4909002</v>
      </c>
    </row>
    <row r="69" spans="1:6 16379:16379" ht="18.75" x14ac:dyDescent="0.25">
      <c r="A69" s="29">
        <f t="shared" si="4"/>
        <v>63</v>
      </c>
      <c r="B69" s="47" t="s">
        <v>18</v>
      </c>
      <c r="C69" s="46"/>
      <c r="D69" s="46"/>
      <c r="E69" s="74">
        <v>56624000</v>
      </c>
    </row>
    <row r="70" spans="1:6 16379:16379" ht="18.75" x14ac:dyDescent="0.25">
      <c r="A70" s="29">
        <f t="shared" si="4"/>
        <v>64</v>
      </c>
      <c r="B70" s="75" t="s">
        <v>19</v>
      </c>
      <c r="C70" s="74">
        <v>20000000</v>
      </c>
      <c r="D70" s="74">
        <v>19000000</v>
      </c>
      <c r="E70" s="74">
        <v>23000000</v>
      </c>
    </row>
    <row r="71" spans="1:6 16379:16379" ht="18.75" x14ac:dyDescent="0.25">
      <c r="A71" s="29">
        <f t="shared" si="4"/>
        <v>65</v>
      </c>
      <c r="B71" s="75" t="s">
        <v>29</v>
      </c>
      <c r="C71" s="74">
        <v>-20000000</v>
      </c>
      <c r="D71" s="74">
        <v>11100000</v>
      </c>
      <c r="E71" s="74">
        <f>-49000000</f>
        <v>-49000000</v>
      </c>
    </row>
    <row r="72" spans="1:6 16379:16379" ht="56.25" x14ac:dyDescent="0.25">
      <c r="A72" s="29">
        <f t="shared" si="4"/>
        <v>66</v>
      </c>
      <c r="B72" s="79" t="s">
        <v>70</v>
      </c>
      <c r="C72" s="74"/>
      <c r="D72" s="74">
        <v>20000000</v>
      </c>
      <c r="E72" s="74">
        <v>20000000</v>
      </c>
    </row>
    <row r="73" spans="1:6 16379:16379" ht="18.75" x14ac:dyDescent="0.25">
      <c r="A73" s="29">
        <f t="shared" si="4"/>
        <v>67</v>
      </c>
      <c r="B73" s="79" t="s">
        <v>66</v>
      </c>
      <c r="C73" s="74"/>
      <c r="D73" s="74">
        <v>4219184</v>
      </c>
      <c r="E73" s="74">
        <v>4219184</v>
      </c>
    </row>
    <row r="74" spans="1:6 16379:16379" ht="42.75" customHeight="1" x14ac:dyDescent="0.25">
      <c r="A74" s="29">
        <f t="shared" si="4"/>
        <v>68</v>
      </c>
      <c r="B74" s="79" t="s">
        <v>95</v>
      </c>
      <c r="C74" s="74"/>
      <c r="D74" s="74"/>
      <c r="E74" s="74"/>
    </row>
    <row r="75" spans="1:6 16379:16379" ht="18.75" x14ac:dyDescent="0.25">
      <c r="A75" s="29">
        <f t="shared" si="4"/>
        <v>69</v>
      </c>
      <c r="B75" s="79" t="s">
        <v>46</v>
      </c>
      <c r="C75" s="74">
        <v>2361660</v>
      </c>
      <c r="D75" s="74">
        <f>7851231+2300000</f>
        <v>10151231</v>
      </c>
      <c r="E75" s="74">
        <f>2600000+497898</f>
        <v>3097898</v>
      </c>
    </row>
    <row r="76" spans="1:6 16379:16379" ht="18.75" x14ac:dyDescent="0.25">
      <c r="A76" s="29">
        <f t="shared" si="4"/>
        <v>70</v>
      </c>
      <c r="B76" s="95" t="s">
        <v>52</v>
      </c>
      <c r="C76" s="96">
        <v>3200113</v>
      </c>
      <c r="D76" s="96">
        <v>20055108</v>
      </c>
      <c r="E76" s="96">
        <v>20470788</v>
      </c>
    </row>
    <row r="77" spans="1:6 16379:16379" ht="18.75" x14ac:dyDescent="0.25">
      <c r="A77" s="29">
        <f t="shared" si="4"/>
        <v>71</v>
      </c>
      <c r="B77" s="48" t="s">
        <v>21</v>
      </c>
      <c r="C77" s="53">
        <f>C78+C85+C93+C97+C86+C91+C92+C98+C94+C95+C96</f>
        <v>82173260</v>
      </c>
      <c r="D77" s="53">
        <f>D78+D85+D93+D97+D86+D91+D92+D98+D94+D95+D96</f>
        <v>116501400</v>
      </c>
      <c r="E77" s="53">
        <f>E78+E85+E93+E97+E86+E91+E92+E98+E94+E95+E96</f>
        <v>128021280</v>
      </c>
    </row>
    <row r="78" spans="1:6 16379:16379" ht="18.75" x14ac:dyDescent="0.25">
      <c r="A78" s="29">
        <f t="shared" si="4"/>
        <v>72</v>
      </c>
      <c r="B78" s="86" t="s">
        <v>91</v>
      </c>
      <c r="C78" s="87">
        <v>62022500</v>
      </c>
      <c r="D78" s="87">
        <v>85458750</v>
      </c>
      <c r="E78" s="87">
        <v>81372500</v>
      </c>
      <c r="F78" s="82"/>
    </row>
    <row r="79" spans="1:6 16379:16379" ht="37.5" x14ac:dyDescent="0.25">
      <c r="A79" s="29">
        <f t="shared" si="4"/>
        <v>73</v>
      </c>
      <c r="B79" s="83" t="s">
        <v>79</v>
      </c>
      <c r="C79" s="84">
        <v>39339337</v>
      </c>
      <c r="D79" s="84">
        <v>52665966</v>
      </c>
      <c r="E79" s="84">
        <v>54022426</v>
      </c>
    </row>
    <row r="80" spans="1:6 16379:16379" ht="18.75" x14ac:dyDescent="0.25">
      <c r="A80" s="29">
        <f t="shared" si="4"/>
        <v>74</v>
      </c>
      <c r="B80" s="92" t="s">
        <v>74</v>
      </c>
      <c r="C80" s="84">
        <v>12435311</v>
      </c>
      <c r="D80" s="84">
        <v>24386624</v>
      </c>
      <c r="E80" s="84">
        <v>18025683</v>
      </c>
      <c r="F80" s="90"/>
    </row>
    <row r="81" spans="1:5" ht="18.75" x14ac:dyDescent="0.25">
      <c r="A81" s="29">
        <f t="shared" si="4"/>
        <v>75</v>
      </c>
      <c r="B81" s="92" t="s">
        <v>75</v>
      </c>
      <c r="C81" s="84">
        <v>0</v>
      </c>
      <c r="D81" s="84">
        <v>0</v>
      </c>
      <c r="E81" s="84">
        <v>0</v>
      </c>
    </row>
    <row r="82" spans="1:5" ht="18.75" x14ac:dyDescent="0.25">
      <c r="A82" s="29">
        <f t="shared" si="4"/>
        <v>76</v>
      </c>
      <c r="B82" s="92" t="s">
        <v>58</v>
      </c>
      <c r="C82" s="84">
        <v>11179</v>
      </c>
      <c r="D82" s="84">
        <v>1752343</v>
      </c>
      <c r="E82" s="84">
        <v>1462884</v>
      </c>
    </row>
    <row r="83" spans="1:5" ht="18.75" x14ac:dyDescent="0.25">
      <c r="A83" s="29">
        <f t="shared" si="4"/>
        <v>77</v>
      </c>
      <c r="B83" s="92" t="s">
        <v>76</v>
      </c>
      <c r="C83" s="84">
        <v>7145250</v>
      </c>
      <c r="D83" s="84">
        <v>4843390</v>
      </c>
      <c r="E83" s="84">
        <v>5792380</v>
      </c>
    </row>
    <row r="84" spans="1:5" ht="18.75" x14ac:dyDescent="0.25">
      <c r="A84" s="29">
        <f t="shared" si="4"/>
        <v>78</v>
      </c>
      <c r="B84" s="92" t="s">
        <v>47</v>
      </c>
      <c r="C84" s="84">
        <v>3091423</v>
      </c>
      <c r="D84" s="84">
        <v>1810427</v>
      </c>
      <c r="E84" s="84">
        <v>2069127</v>
      </c>
    </row>
    <row r="85" spans="1:5" ht="18.75" x14ac:dyDescent="0.25">
      <c r="A85" s="29">
        <f t="shared" si="4"/>
        <v>79</v>
      </c>
      <c r="B85" s="75" t="s">
        <v>27</v>
      </c>
      <c r="C85" s="74">
        <v>9025000</v>
      </c>
      <c r="D85" s="74"/>
      <c r="E85" s="74"/>
    </row>
    <row r="86" spans="1:5" ht="37.5" x14ac:dyDescent="0.25">
      <c r="A86" s="29">
        <f t="shared" si="4"/>
        <v>80</v>
      </c>
      <c r="B86" s="75" t="s">
        <v>92</v>
      </c>
      <c r="C86" s="74">
        <f>SUM(C87:C90)</f>
        <v>214000</v>
      </c>
      <c r="D86" s="74">
        <f>SUM(D87:D90)</f>
        <v>15652780</v>
      </c>
      <c r="E86" s="74">
        <f>SUM(E87:E90)</f>
        <v>15652780</v>
      </c>
    </row>
    <row r="87" spans="1:5" ht="18.75" x14ac:dyDescent="0.25">
      <c r="A87" s="29">
        <f t="shared" si="4"/>
        <v>81</v>
      </c>
      <c r="B87" s="97" t="s">
        <v>48</v>
      </c>
      <c r="C87" s="98">
        <v>114400</v>
      </c>
      <c r="D87" s="98">
        <v>114400</v>
      </c>
      <c r="E87" s="98">
        <v>114400</v>
      </c>
    </row>
    <row r="88" spans="1:5" ht="18.75" x14ac:dyDescent="0.25">
      <c r="A88" s="29">
        <f t="shared" si="4"/>
        <v>82</v>
      </c>
      <c r="B88" s="97" t="s">
        <v>49</v>
      </c>
      <c r="C88" s="98">
        <v>99600</v>
      </c>
      <c r="D88" s="98">
        <v>99600</v>
      </c>
      <c r="E88" s="98">
        <v>99600</v>
      </c>
    </row>
    <row r="89" spans="1:5" ht="18.75" x14ac:dyDescent="0.25">
      <c r="A89" s="29">
        <f t="shared" si="4"/>
        <v>83</v>
      </c>
      <c r="B89" s="97" t="s">
        <v>64</v>
      </c>
      <c r="C89" s="98">
        <v>0</v>
      </c>
      <c r="D89" s="103">
        <v>3951780</v>
      </c>
      <c r="E89" s="103">
        <v>3951780</v>
      </c>
    </row>
    <row r="90" spans="1:5" ht="37.5" x14ac:dyDescent="0.25">
      <c r="A90" s="29">
        <f t="shared" si="4"/>
        <v>84</v>
      </c>
      <c r="B90" s="97" t="s">
        <v>93</v>
      </c>
      <c r="C90" s="98">
        <v>0</v>
      </c>
      <c r="D90" s="98">
        <v>11487000</v>
      </c>
      <c r="E90" s="98">
        <v>11487000</v>
      </c>
    </row>
    <row r="91" spans="1:5" ht="18.75" x14ac:dyDescent="0.25">
      <c r="A91" s="29">
        <f t="shared" si="4"/>
        <v>85</v>
      </c>
      <c r="B91" s="75" t="s">
        <v>44</v>
      </c>
      <c r="C91" s="74"/>
      <c r="D91" s="74"/>
      <c r="E91" s="74">
        <v>-2900000</v>
      </c>
    </row>
    <row r="92" spans="1:5" ht="18.75" x14ac:dyDescent="0.25">
      <c r="A92" s="29">
        <f t="shared" si="4"/>
        <v>86</v>
      </c>
      <c r="B92" s="75" t="s">
        <v>45</v>
      </c>
      <c r="C92" s="74"/>
      <c r="D92" s="74"/>
      <c r="E92" s="74">
        <v>2469000</v>
      </c>
    </row>
    <row r="93" spans="1:5" ht="18.75" x14ac:dyDescent="0.25">
      <c r="A93" s="29">
        <f t="shared" si="4"/>
        <v>87</v>
      </c>
      <c r="B93" s="75" t="s">
        <v>96</v>
      </c>
      <c r="C93" s="74">
        <v>6244000</v>
      </c>
      <c r="D93" s="74">
        <v>11580000</v>
      </c>
      <c r="E93" s="74">
        <v>24709000</v>
      </c>
    </row>
    <row r="94" spans="1:5" ht="37.5" x14ac:dyDescent="0.25">
      <c r="A94" s="29">
        <f t="shared" si="4"/>
        <v>88</v>
      </c>
      <c r="B94" s="99" t="s">
        <v>62</v>
      </c>
      <c r="C94" s="100">
        <v>1277760</v>
      </c>
      <c r="D94" s="100">
        <v>419870</v>
      </c>
      <c r="E94" s="100">
        <v>2880000</v>
      </c>
    </row>
    <row r="95" spans="1:5" ht="37.5" x14ac:dyDescent="0.25">
      <c r="A95" s="29">
        <f t="shared" si="4"/>
        <v>89</v>
      </c>
      <c r="B95" s="99" t="s">
        <v>59</v>
      </c>
      <c r="C95" s="100"/>
      <c r="D95" s="100"/>
      <c r="E95" s="100">
        <v>448000</v>
      </c>
    </row>
    <row r="96" spans="1:5" ht="18.75" x14ac:dyDescent="0.25">
      <c r="A96" s="29">
        <f t="shared" si="4"/>
        <v>90</v>
      </c>
      <c r="B96" s="99" t="s">
        <v>60</v>
      </c>
      <c r="C96" s="100">
        <v>-310000</v>
      </c>
      <c r="D96" s="100">
        <v>-310000</v>
      </c>
      <c r="E96" s="100">
        <v>-310000</v>
      </c>
    </row>
    <row r="97" spans="1:5" ht="56.25" x14ac:dyDescent="0.25">
      <c r="A97" s="29">
        <f t="shared" si="4"/>
        <v>91</v>
      </c>
      <c r="B97" s="75" t="s">
        <v>63</v>
      </c>
      <c r="C97" s="74">
        <v>1000000</v>
      </c>
      <c r="D97" s="74">
        <v>1000000</v>
      </c>
      <c r="E97" s="74">
        <v>1000000</v>
      </c>
    </row>
    <row r="98" spans="1:5" ht="37.5" x14ac:dyDescent="0.25">
      <c r="A98" s="29">
        <f t="shared" si="4"/>
        <v>92</v>
      </c>
      <c r="B98" s="101" t="s">
        <v>55</v>
      </c>
      <c r="C98" s="96">
        <v>2700000</v>
      </c>
      <c r="D98" s="96">
        <v>2700000</v>
      </c>
      <c r="E98" s="96">
        <v>2700000</v>
      </c>
    </row>
    <row r="99" spans="1:5" ht="18.75" x14ac:dyDescent="0.3">
      <c r="A99" s="29">
        <f t="shared" si="4"/>
        <v>93</v>
      </c>
      <c r="B99" s="57" t="s">
        <v>16</v>
      </c>
      <c r="C99" s="58">
        <f>C67+C77</f>
        <v>92620095</v>
      </c>
      <c r="D99" s="58">
        <f>D67+D77</f>
        <v>205935925</v>
      </c>
      <c r="E99" s="58">
        <f>E67+E77</f>
        <v>211342152</v>
      </c>
    </row>
    <row r="100" spans="1:5" ht="18.75" x14ac:dyDescent="0.3">
      <c r="A100" s="29">
        <f t="shared" si="4"/>
        <v>94</v>
      </c>
      <c r="B100" s="49"/>
      <c r="C100" s="50"/>
      <c r="D100" s="50"/>
      <c r="E100" s="50"/>
    </row>
    <row r="101" spans="1:5" ht="18.75" x14ac:dyDescent="0.3">
      <c r="A101" s="29">
        <f t="shared" ref="A101:A105" si="12">A100+1</f>
        <v>95</v>
      </c>
      <c r="B101" s="20" t="s">
        <v>4</v>
      </c>
      <c r="C101" s="9">
        <f>C60+C99</f>
        <v>3434945</v>
      </c>
      <c r="D101" s="9">
        <f>D60+D99</f>
        <v>55906</v>
      </c>
      <c r="E101" s="9">
        <f>E60+E99</f>
        <v>570537</v>
      </c>
    </row>
    <row r="102" spans="1:5" ht="18.75" x14ac:dyDescent="0.3">
      <c r="A102" s="29">
        <f t="shared" si="12"/>
        <v>96</v>
      </c>
      <c r="B102" s="85"/>
      <c r="C102" s="85"/>
      <c r="D102" s="85"/>
      <c r="E102" s="85"/>
    </row>
    <row r="103" spans="1:5" ht="18.75" x14ac:dyDescent="0.3">
      <c r="A103" s="29">
        <f t="shared" si="12"/>
        <v>97</v>
      </c>
      <c r="B103" s="56" t="s">
        <v>41</v>
      </c>
      <c r="C103" s="56"/>
      <c r="D103" s="56"/>
      <c r="E103" s="56"/>
    </row>
    <row r="104" spans="1:5" ht="18.75" x14ac:dyDescent="0.3">
      <c r="A104" s="29">
        <f t="shared" si="12"/>
        <v>98</v>
      </c>
      <c r="B104" s="55" t="s">
        <v>28</v>
      </c>
      <c r="C104" s="55"/>
      <c r="D104" s="55"/>
      <c r="E104" s="55"/>
    </row>
    <row r="105" spans="1:5" ht="37.5" x14ac:dyDescent="0.3">
      <c r="A105" s="29">
        <f t="shared" si="12"/>
        <v>99</v>
      </c>
      <c r="B105" s="55" t="s">
        <v>42</v>
      </c>
      <c r="C105" s="69">
        <v>24497677</v>
      </c>
      <c r="D105" s="55"/>
      <c r="E105" s="55"/>
    </row>
    <row r="107" spans="1:5" ht="18.75" x14ac:dyDescent="0.25">
      <c r="A107" s="29"/>
    </row>
    <row r="108" spans="1:5" ht="18.75" x14ac:dyDescent="0.3">
      <c r="B108" s="106" t="s">
        <v>50</v>
      </c>
      <c r="C108" s="106"/>
      <c r="D108" s="106"/>
      <c r="E108" s="106" t="s">
        <v>51</v>
      </c>
    </row>
    <row r="111" spans="1:5" x14ac:dyDescent="0.25">
      <c r="B111" s="107" t="s">
        <v>56</v>
      </c>
    </row>
    <row r="112" spans="1:5" x14ac:dyDescent="0.25">
      <c r="B112" s="108" t="s">
        <v>57</v>
      </c>
    </row>
  </sheetData>
  <mergeCells count="3">
    <mergeCell ref="B4:E4"/>
    <mergeCell ref="B64:E64"/>
    <mergeCell ref="B2:E2"/>
  </mergeCells>
  <conditionalFormatting sqref="C24:E24">
    <cfRule type="cellIs" dxfId="2" priority="3" operator="lessThan">
      <formula>0</formula>
    </cfRule>
  </conditionalFormatting>
  <conditionalFormatting sqref="E9:E10">
    <cfRule type="cellIs" dxfId="1" priority="1" operator="lessThan">
      <formula>0</formula>
    </cfRule>
  </conditionalFormatting>
  <conditionalFormatting sqref="E20">
    <cfRule type="cellIs" dxfId="0" priority="2" operator="lessThan">
      <formula>0</formula>
    </cfRule>
  </conditionalFormatting>
  <hyperlinks>
    <hyperlink ref="B112" r:id="rId1" display="mailto:Zane.Adijane@fm.gov.lv" xr:uid="{E46EAB66-7988-4106-84F7-0847DAA105BD}"/>
  </hyperlinks>
  <pageMargins left="0.35433070866141736" right="0.31496062992125984" top="0.42" bottom="0.55000000000000004" header="0.25" footer="0.27559055118110237"/>
  <pageSetup paperSize="8" scale="88" fitToHeight="0" orientation="portrait" r:id="rId2"/>
  <headerFooter>
    <oddFooter>&amp;L&amp;F&amp;C&amp;P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1.pielikums</vt:lpstr>
      <vt:lpstr>'1.pielikums'!Print_Area</vt:lpstr>
      <vt:lpstr>'1.pielikums'!Print_Titles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Zane Adijāne</cp:lastModifiedBy>
  <cp:lastPrinted>2025-09-19T07:14:19Z</cp:lastPrinted>
  <dcterms:created xsi:type="dcterms:W3CDTF">2025-07-11T05:56:30Z</dcterms:created>
  <dcterms:modified xsi:type="dcterms:W3CDTF">2025-09-19T08:41:14Z</dcterms:modified>
</cp:coreProperties>
</file>