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6.gads\12_decembris\"/>
    </mc:Choice>
  </mc:AlternateContent>
  <bookViews>
    <workbookView xWindow="0" yWindow="0" windowWidth="25080" windowHeight="9195"/>
  </bookViews>
  <sheets>
    <sheet name="Mēneša_atskaite_publicetLV" sheetId="1" r:id="rId1"/>
  </sheets>
  <externalReferences>
    <externalReference r:id="rId2"/>
    <externalReference r:id="rId3"/>
  </externalReferences>
  <definedNames>
    <definedName name="_ftn1" localSheetId="0">Mēneša_atskaite_publicetLV!#REF!</definedName>
    <definedName name="_ftnref1" localSheetId="0">Mēneša_atskaite_publicetLV!#REF!</definedName>
    <definedName name="LAUKUMS">[1]NoCSP21.10.2013!$D$2:$E$11061</definedName>
    <definedName name="_xlnm.Print_Area" localSheetId="0">Mēneša_atskaite_publicetLV!$A$2:$R$29</definedName>
    <definedName name="sektors">[1]NoCSP21.10.2013!$B$1:$I$11061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O25" i="1"/>
  <c r="N25" i="1"/>
  <c r="L25" i="1"/>
  <c r="K25" i="1"/>
  <c r="J25" i="1"/>
  <c r="H25" i="1"/>
  <c r="G25" i="1"/>
  <c r="F25" i="1"/>
  <c r="D25" i="1"/>
  <c r="C25" i="1"/>
  <c r="B25" i="1"/>
  <c r="E25" i="1" s="1"/>
  <c r="I25" i="1" s="1"/>
  <c r="M25" i="1" s="1"/>
  <c r="Q25" i="1" s="1"/>
  <c r="P24" i="1"/>
  <c r="O24" i="1"/>
  <c r="N24" i="1"/>
  <c r="L24" i="1"/>
  <c r="K24" i="1"/>
  <c r="J24" i="1"/>
  <c r="H24" i="1"/>
  <c r="G24" i="1"/>
  <c r="F24" i="1"/>
  <c r="D24" i="1"/>
  <c r="C24" i="1"/>
  <c r="B24" i="1"/>
  <c r="E24" i="1" s="1"/>
  <c r="P23" i="1"/>
  <c r="O23" i="1"/>
  <c r="N23" i="1"/>
  <c r="L23" i="1"/>
  <c r="K23" i="1"/>
  <c r="J23" i="1"/>
  <c r="H23" i="1"/>
  <c r="G23" i="1"/>
  <c r="F23" i="1"/>
  <c r="D23" i="1"/>
  <c r="C23" i="1"/>
  <c r="B23" i="1"/>
  <c r="P20" i="1"/>
  <c r="O20" i="1"/>
  <c r="N20" i="1"/>
  <c r="L20" i="1"/>
  <c r="K20" i="1"/>
  <c r="J20" i="1"/>
  <c r="H20" i="1"/>
  <c r="G20" i="1"/>
  <c r="F20" i="1"/>
  <c r="D20" i="1"/>
  <c r="C20" i="1"/>
  <c r="B20" i="1"/>
  <c r="E20" i="1" s="1"/>
  <c r="I20" i="1" s="1"/>
  <c r="M20" i="1" s="1"/>
  <c r="Q20" i="1" s="1"/>
  <c r="P19" i="1"/>
  <c r="O19" i="1"/>
  <c r="N19" i="1"/>
  <c r="L19" i="1"/>
  <c r="K19" i="1"/>
  <c r="J19" i="1"/>
  <c r="H19" i="1"/>
  <c r="G19" i="1"/>
  <c r="F19" i="1"/>
  <c r="D19" i="1"/>
  <c r="C19" i="1"/>
  <c r="B19" i="1"/>
  <c r="E19" i="1" s="1"/>
  <c r="P18" i="1"/>
  <c r="O18" i="1"/>
  <c r="N18" i="1"/>
  <c r="L18" i="1"/>
  <c r="K18" i="1"/>
  <c r="J18" i="1"/>
  <c r="H18" i="1"/>
  <c r="G18" i="1"/>
  <c r="F18" i="1"/>
  <c r="D18" i="1"/>
  <c r="C18" i="1"/>
  <c r="B18" i="1"/>
  <c r="P15" i="1"/>
  <c r="O15" i="1"/>
  <c r="N15" i="1"/>
  <c r="L15" i="1"/>
  <c r="K15" i="1"/>
  <c r="J15" i="1"/>
  <c r="H15" i="1"/>
  <c r="G15" i="1"/>
  <c r="F15" i="1"/>
  <c r="D15" i="1"/>
  <c r="C15" i="1"/>
  <c r="B15" i="1"/>
  <c r="E15" i="1" s="1"/>
  <c r="I15" i="1" s="1"/>
  <c r="M15" i="1" s="1"/>
  <c r="Q15" i="1" s="1"/>
  <c r="P14" i="1"/>
  <c r="O14" i="1"/>
  <c r="N14" i="1"/>
  <c r="L14" i="1"/>
  <c r="K14" i="1"/>
  <c r="J14" i="1"/>
  <c r="H14" i="1"/>
  <c r="G14" i="1"/>
  <c r="F14" i="1"/>
  <c r="D14" i="1"/>
  <c r="C14" i="1"/>
  <c r="B14" i="1"/>
  <c r="E14" i="1" s="1"/>
  <c r="P13" i="1"/>
  <c r="O13" i="1"/>
  <c r="N13" i="1"/>
  <c r="L13" i="1"/>
  <c r="K13" i="1"/>
  <c r="J13" i="1"/>
  <c r="H13" i="1"/>
  <c r="G13" i="1"/>
  <c r="F13" i="1"/>
  <c r="D13" i="1"/>
  <c r="C13" i="1"/>
  <c r="B13" i="1"/>
  <c r="P10" i="1"/>
  <c r="O10" i="1"/>
  <c r="N10" i="1"/>
  <c r="L10" i="1"/>
  <c r="K10" i="1"/>
  <c r="J10" i="1"/>
  <c r="H10" i="1"/>
  <c r="G10" i="1"/>
  <c r="F10" i="1"/>
  <c r="D10" i="1"/>
  <c r="C10" i="1"/>
  <c r="B10" i="1"/>
  <c r="E10" i="1" s="1"/>
  <c r="I10" i="1" s="1"/>
  <c r="M10" i="1" s="1"/>
  <c r="Q10" i="1" s="1"/>
  <c r="P9" i="1"/>
  <c r="O9" i="1"/>
  <c r="N9" i="1"/>
  <c r="L9" i="1"/>
  <c r="K9" i="1"/>
  <c r="J9" i="1"/>
  <c r="H9" i="1"/>
  <c r="G9" i="1"/>
  <c r="F9" i="1"/>
  <c r="D9" i="1"/>
  <c r="C9" i="1"/>
  <c r="B9" i="1"/>
  <c r="E9" i="1" s="1"/>
  <c r="P8" i="1"/>
  <c r="O8" i="1"/>
  <c r="N8" i="1"/>
  <c r="L8" i="1"/>
  <c r="K8" i="1"/>
  <c r="J8" i="1"/>
  <c r="H8" i="1"/>
  <c r="G8" i="1"/>
  <c r="F8" i="1"/>
  <c r="D8" i="1"/>
  <c r="C8" i="1"/>
  <c r="B8" i="1"/>
  <c r="I9" i="1" l="1"/>
  <c r="M9" i="1" s="1"/>
  <c r="E8" i="1"/>
  <c r="I8" i="1" s="1"/>
  <c r="I14" i="1"/>
  <c r="M14" i="1" s="1"/>
  <c r="E13" i="1"/>
  <c r="I13" i="1" s="1"/>
  <c r="I19" i="1"/>
  <c r="M19" i="1" s="1"/>
  <c r="E18" i="1"/>
  <c r="I18" i="1" s="1"/>
  <c r="I24" i="1"/>
  <c r="M24" i="1" s="1"/>
  <c r="E23" i="1"/>
  <c r="I23" i="1" s="1"/>
  <c r="Q19" i="1" l="1"/>
  <c r="M18" i="1"/>
  <c r="Q18" i="1" s="1"/>
  <c r="Q24" i="1"/>
  <c r="M23" i="1"/>
  <c r="Q23" i="1" s="1"/>
  <c r="Q14" i="1"/>
  <c r="M13" i="1"/>
  <c r="Q13" i="1" s="1"/>
  <c r="Q9" i="1"/>
  <c r="M8" i="1"/>
  <c r="Q8" i="1" s="1"/>
</calcChain>
</file>

<file path=xl/sharedStrings.xml><?xml version="1.0" encoding="utf-8"?>
<sst xmlns="http://schemas.openxmlformats.org/spreadsheetml/2006/main" count="40" uniqueCount="31">
  <si>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</si>
  <si>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</si>
  <si>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2016.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</si>
  <si>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</si>
  <si>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</si>
  <si>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</si>
  <si>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</si>
  <si>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</si>
  <si>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</si>
  <si>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</si>
  <si>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</si>
  <si>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</si>
  <si>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</si>
  <si>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</si>
  <si>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</si>
  <si>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</si>
  <si>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</si>
  <si>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</si>
  <si>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</si>
  <si>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</si>
  <si>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</si>
  <si>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</si>
  <si>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</si>
  <si>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</si>
  <si>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</si>
  <si>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</si>
  <si>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scheme val="major"/>
      </rPr>
      <t xml:space="preserve">1 </t>
    </r>
    <r>
      <rPr>
        <sz val="11"/>
        <color theme="1"/>
        <rFont val="Calibri Light"/>
        <family val="2"/>
        <scheme val="major"/>
      </rPr>
      <t>Informācijas avots:</t>
    </r>
  </si>
  <si>
    <t>a) Valsts kases oficiālie mēneša pārskati atbilstoši nacionālajai metodoloģijai;
b) uz vispārējās valdības sektoru pārklasificēto valsts un pašvaldību kapitālsabiedrību kopsavilkuma datu novērtējums atbilstoši Eiropas Kontu sistēmas metodoloģijai</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</si>
  <si>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</si>
  <si>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Atjaunots: 2020.gada 14. janvārī.</t>
  </si>
  <si>
    <t>Publicēts 2017. gada 31. janvārī.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</si>
</sst>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scheme val="maj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theme="1"/>
      </top>
      <bottom/>
      <diagonal/>
    </border>
  </borders>
  <cellStyleXfs count="2">
    <xf numFmtId="0" fontId="0" fillId="0" borderId="0"/>
    <xf numFmtId="0" fontId="1" fillId="0" borderId="0"/>
  </cellStyleXfs>
  <cellXfs count="31">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7" fillId="2" borderId="0" xfId="1" applyFont="1" applyFill="1" applyAlignment="1">
      <alignment wrapText="1"/>
    </xf>
    <xf numFmtId="0" fontId="3" fillId="2" borderId="0" xfId="1" applyFont="1" applyFill="1" applyBorder="1" applyAlignment="1"/>
    <xf numFmtId="0" fontId="8" fillId="2" borderId="0" xfId="1" applyFont="1" applyFill="1" applyBorder="1" applyAlignment="1">
      <alignment horizontal="right"/>
    </xf>
    <xf numFmtId="0" fontId="9" fillId="2" borderId="0" xfId="1" applyFont="1" applyFill="1" applyBorder="1" applyAlignment="1">
      <alignment wrapText="1"/>
    </xf>
    <xf numFmtId="0" fontId="10" fillId="2" borderId="0" xfId="1" applyFont="1" applyFill="1" applyBorder="1"/>
    <xf numFmtId="0" fontId="2" fillId="2" borderId="1" xfId="1" applyFont="1" applyFill="1" applyBorder="1" applyAlignment="1">
      <alignment horizontal="center" vertical="center"/>
    </xf>
    <xf numFmtId="1" fontId="3" fillId="2" borderId="0" xfId="1" applyNumberFormat="1" applyFont="1" applyFill="1" applyBorder="1"/>
    <xf numFmtId="0" fontId="3" fillId="2" borderId="0" xfId="1" applyFont="1" applyFill="1" applyBorder="1"/>
    <xf numFmtId="0" fontId="7" fillId="2" borderId="0" xfId="1" applyFont="1" applyFill="1" applyBorder="1"/>
    <xf numFmtId="3" fontId="7" fillId="2" borderId="0" xfId="1" applyNumberFormat="1" applyFont="1" applyFill="1" applyBorder="1" applyAlignment="1">
      <alignment horizontal="right"/>
    </xf>
    <xf numFmtId="3" fontId="7" fillId="2" borderId="0" xfId="1" applyNumberFormat="1" applyFont="1" applyFill="1"/>
    <xf numFmtId="0" fontId="7" fillId="2" borderId="0" xfId="1" applyFont="1" applyFill="1"/>
    <xf numFmtId="3" fontId="3" fillId="2" borderId="0" xfId="1" applyNumberFormat="1" applyFont="1" applyFill="1" applyBorder="1" applyAlignment="1">
      <alignment vertical="center"/>
    </xf>
    <xf numFmtId="3" fontId="12" fillId="2" borderId="0" xfId="1" applyNumberFormat="1" applyFont="1" applyFill="1"/>
    <xf numFmtId="3" fontId="3" fillId="2" borderId="0" xfId="1" applyNumberFormat="1" applyFont="1" applyFill="1" applyBorder="1" applyAlignment="1"/>
    <xf numFmtId="3" fontId="3" fillId="2" borderId="0" xfId="1" applyNumberFormat="1" applyFont="1" applyFill="1"/>
    <xf numFmtId="3" fontId="3" fillId="2" borderId="0" xfId="1" applyNumberFormat="1" applyFont="1" applyFill="1" applyBorder="1"/>
    <xf numFmtId="0" fontId="9" fillId="2" borderId="0" xfId="1" applyFont="1" applyFill="1" applyBorder="1"/>
    <xf numFmtId="1" fontId="3" fillId="2" borderId="0" xfId="1" applyNumberFormat="1" applyFont="1" applyFill="1" applyBorder="1" applyAlignment="1">
      <alignment vertical="center"/>
    </xf>
    <xf numFmtId="0" fontId="13" fillId="2" borderId="2" xfId="1" applyFont="1" applyFill="1" applyBorder="1"/>
    <xf numFmtId="0" fontId="17" fillId="0" borderId="0" xfId="0" applyFont="1"/>
    <xf numFmtId="0" fontId="3" fillId="2" borderId="0" xfId="1" applyFont="1" applyFill="1" applyAlignment="1">
      <alignment horizontal="center" wrapText="1"/>
    </xf>
    <xf numFmtId="0" fontId="4" fillId="2" borderId="0" xfId="1" applyFont="1" applyFill="1" applyAlignment="1">
      <alignment horizontal="center" vertical="center" wrapText="1"/>
    </xf>
    <xf numFmtId="0" fontId="2" fillId="2" borderId="0" xfId="1" applyFont="1" applyFill="1" applyBorder="1" applyAlignment="1">
      <alignment horizontal="center" vertical="center"/>
    </xf>
    <xf numFmtId="3" fontId="12" fillId="0" borderId="0" xfId="1" applyNumberFormat="1" applyFont="1" applyFill="1" applyBorder="1" applyAlignment="1">
      <alignment horizontal="center" wrapText="1"/>
    </xf>
    <xf numFmtId="0" fontId="15" fillId="2" borderId="0" xfId="0" applyFont="1" applyFill="1" applyAlignment="1">
      <alignment horizontal="left" vertical="top" wrapText="1" indent="2"/>
    </xf>
    <xf numFmtId="0" fontId="15" fillId="2" borderId="0" xfId="1" applyFont="1" applyFill="1" applyAlignment="1">
      <alignment horizontal="justify"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Datu%20labo&#353;ana/Janv&#257;ris_2020/2016/Fiskaliedati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General_Gov"/>
      <sheetName val="Central_Gov_(incl._derived)"/>
      <sheetName val="Central_Basic"/>
      <sheetName val="Central_Derived"/>
      <sheetName val="Local_Gov"/>
      <sheetName val="Central_Social"/>
      <sheetName val="Central_Gov_(excl._social)"/>
      <sheetName val="Mēneša_atskaite_publicetLV"/>
      <sheetName val="Mēneša_atskaite_publicetENG"/>
      <sheetName val="Mēneša_atskaite_LV"/>
    </sheetNames>
    <sheetDataSet>
      <sheetData sheetId="0"/>
      <sheetData sheetId="1">
        <row r="5">
          <cell r="F5">
            <v>728.28355531000011</v>
          </cell>
          <cell r="G5">
            <v>812.49454261000017</v>
          </cell>
          <cell r="H5">
            <v>673.80896195000014</v>
          </cell>
          <cell r="I5">
            <v>771.6439166599996</v>
          </cell>
          <cell r="J5">
            <v>834.34127364999995</v>
          </cell>
          <cell r="K5">
            <v>734.56616660999998</v>
          </cell>
          <cell r="L5">
            <v>742.54324896000003</v>
          </cell>
          <cell r="M5">
            <v>738.28442366000036</v>
          </cell>
          <cell r="N5">
            <v>721.85015873000066</v>
          </cell>
          <cell r="O5">
            <v>743.07416115000058</v>
          </cell>
          <cell r="P5">
            <v>725.55177905000028</v>
          </cell>
          <cell r="Q5">
            <v>843.4167266799999</v>
          </cell>
        </row>
        <row r="35">
          <cell r="F35">
            <v>621.17353481000009</v>
          </cell>
          <cell r="G35">
            <v>770.71424177000006</v>
          </cell>
          <cell r="H35">
            <v>774.25420015999998</v>
          </cell>
          <cell r="I35">
            <v>780.83340768999994</v>
          </cell>
          <cell r="J35">
            <v>685.02084947999992</v>
          </cell>
          <cell r="K35">
            <v>736.98915666999983</v>
          </cell>
          <cell r="L35">
            <v>721.10357159</v>
          </cell>
          <cell r="M35">
            <v>696.28267081000013</v>
          </cell>
          <cell r="N35">
            <v>667.85538231999988</v>
          </cell>
          <cell r="O35">
            <v>810.60133253999982</v>
          </cell>
          <cell r="P35">
            <v>821.35604101000013</v>
          </cell>
          <cell r="Q35">
            <v>1085.4174720399999</v>
          </cell>
        </row>
      </sheetData>
      <sheetData sheetId="2"/>
      <sheetData sheetId="3"/>
      <sheetData sheetId="4"/>
      <sheetData sheetId="5">
        <row r="6">
          <cell r="D6">
            <v>164.22102199999998</v>
          </cell>
          <cell r="E6">
            <v>182.66074299999997</v>
          </cell>
          <cell r="F6">
            <v>207.60904799999997</v>
          </cell>
          <cell r="G6">
            <v>182.16577399999997</v>
          </cell>
          <cell r="H6">
            <v>184.23310700000002</v>
          </cell>
          <cell r="I6">
            <v>210.951797</v>
          </cell>
          <cell r="J6">
            <v>161.43667299999998</v>
          </cell>
          <cell r="K6">
            <v>162.10021299999997</v>
          </cell>
          <cell r="L6">
            <v>142.58375599999999</v>
          </cell>
          <cell r="M6">
            <v>196.11097000000001</v>
          </cell>
          <cell r="N6">
            <v>205.42325500000001</v>
          </cell>
          <cell r="O6">
            <v>205.47514200000001</v>
          </cell>
        </row>
        <row r="23">
          <cell r="D23">
            <v>119.406987</v>
          </cell>
          <cell r="E23">
            <v>160.90349900000001</v>
          </cell>
          <cell r="F23">
            <v>163.47504899999998</v>
          </cell>
          <cell r="G23">
            <v>167.28832999999997</v>
          </cell>
          <cell r="H23">
            <v>172.85182599999999</v>
          </cell>
          <cell r="I23">
            <v>220.15277400000002</v>
          </cell>
          <cell r="J23">
            <v>180.63121799999999</v>
          </cell>
          <cell r="K23">
            <v>146.44893299999998</v>
          </cell>
          <cell r="L23">
            <v>160.013599</v>
          </cell>
          <cell r="M23">
            <v>197.07150399999998</v>
          </cell>
          <cell r="N23">
            <v>190.21378300000001</v>
          </cell>
          <cell r="O23">
            <v>269.63985300000002</v>
          </cell>
        </row>
      </sheetData>
      <sheetData sheetId="6">
        <row r="5">
          <cell r="AU5">
            <v>179.44811551999996</v>
          </cell>
          <cell r="AV5">
            <v>183.32596662999998</v>
          </cell>
          <cell r="AW5">
            <v>184.03177638000003</v>
          </cell>
          <cell r="AX5">
            <v>206.56178546000001</v>
          </cell>
          <cell r="AY5">
            <v>187.47870384000001</v>
          </cell>
          <cell r="AZ5">
            <v>195.57164927000002</v>
          </cell>
          <cell r="BA5">
            <v>215.65095424999993</v>
          </cell>
          <cell r="BB5">
            <v>195.15398161000002</v>
          </cell>
          <cell r="BC5">
            <v>187.42369270999998</v>
          </cell>
          <cell r="BD5">
            <v>191.55608337999999</v>
          </cell>
          <cell r="BE5">
            <v>190.32687980000006</v>
          </cell>
          <cell r="BF5">
            <v>221.57325632999999</v>
          </cell>
        </row>
        <row r="11">
          <cell r="AU11">
            <v>169.84246781999997</v>
          </cell>
          <cell r="AV11">
            <v>193.46969720000004</v>
          </cell>
          <cell r="AW11">
            <v>209.86621653999995</v>
          </cell>
          <cell r="AX11">
            <v>194.55086351999998</v>
          </cell>
          <cell r="AY11">
            <v>189.37445424000001</v>
          </cell>
          <cell r="AZ11">
            <v>191.41191111999998</v>
          </cell>
          <cell r="BA11">
            <v>172.27283684999998</v>
          </cell>
          <cell r="BB11">
            <v>208.21365997000001</v>
          </cell>
          <cell r="BC11">
            <v>193.36058416</v>
          </cell>
          <cell r="BD11">
            <v>176.19151043000005</v>
          </cell>
          <cell r="BE11">
            <v>209.66667957999999</v>
          </cell>
          <cell r="BF11">
            <v>182.56851293999998</v>
          </cell>
        </row>
      </sheetData>
      <sheetData sheetId="7">
        <row r="5">
          <cell r="C5">
            <v>446.76315503000006</v>
          </cell>
          <cell r="D5">
            <v>506.50175475000009</v>
          </cell>
          <cell r="E5">
            <v>347.46249942999992</v>
          </cell>
          <cell r="F5">
            <v>452.26313445</v>
          </cell>
          <cell r="G5">
            <v>519.4147731700001</v>
          </cell>
          <cell r="H5">
            <v>426.47437974000002</v>
          </cell>
          <cell r="I5">
            <v>411.82965217999998</v>
          </cell>
          <cell r="J5">
            <v>414.13881677000001</v>
          </cell>
          <cell r="K5">
            <v>430.11887115000002</v>
          </cell>
          <cell r="L5">
            <v>440.95134977999993</v>
          </cell>
          <cell r="M5">
            <v>399.26778201000008</v>
          </cell>
          <cell r="N5">
            <v>484.53685947000002</v>
          </cell>
        </row>
        <row r="34">
          <cell r="C34">
            <v>392.73306761999999</v>
          </cell>
          <cell r="D34">
            <v>476.21886662999998</v>
          </cell>
          <cell r="E34">
            <v>465.81877066999999</v>
          </cell>
          <cell r="F34">
            <v>488.34094608999993</v>
          </cell>
          <cell r="G34">
            <v>379.24227414000001</v>
          </cell>
          <cell r="H34">
            <v>423.85523211000003</v>
          </cell>
          <cell r="I34">
            <v>414.44895194999998</v>
          </cell>
          <cell r="J34">
            <v>374.67292974999992</v>
          </cell>
          <cell r="K34">
            <v>352.07708393000001</v>
          </cell>
          <cell r="L34">
            <v>522.2996732900001</v>
          </cell>
          <cell r="M34">
            <v>490.92846168999995</v>
          </cell>
          <cell r="N34">
            <v>700.82730011000035</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33"/>
  <sheetViews>
    <sheetView tabSelected="1" zoomScale="80" zoomScaleNormal="80" zoomScaleSheetLayoutView="100" zoomScalePageLayoutView="70" workbookViewId="0">
      <selection activeCell="I14" sqref="I14"/>
    </sheetView>
  </sheetViews>
  <sheetFormatPr defaultRowHeight="15" x14ac:dyDescent="0.25"/>
  <cols>
    <col min="1" max="1" width="32" style="2" customWidth="1"/>
    <col min="2" max="11" width="7.75" style="2" customWidth="1"/>
    <col min="12" max="13" width="9.375" style="2" customWidth="1"/>
    <col min="14" max="14" width="8.375" style="2" customWidth="1"/>
    <col min="15" max="16" width="9.25" style="2" customWidth="1"/>
    <col min="17" max="17" width="8.375" style="2" customWidth="1"/>
    <col min="18" max="18" width="4.5" style="2" bestFit="1" customWidth="1"/>
    <col min="19" max="1027" width="10.75" style="2" customWidth="1"/>
    <col min="1028" max="16384" width="9" style="2"/>
  </cols>
  <sheetData>
    <row r="1" spans="1:20" ht="15.75" customHeight="1" x14ac:dyDescent="0.25">
      <c r="P1" s="25"/>
      <c r="Q1" s="3" t="s">
        <v>30</v>
      </c>
      <c r="R1" s="25"/>
      <c r="S1" s="25"/>
      <c r="T1" s="25"/>
    </row>
    <row r="2" spans="1:20" x14ac:dyDescent="0.25">
      <c r="A2" s="1"/>
      <c r="O2" s="3"/>
      <c r="P2" s="3"/>
      <c r="Q2" s="3" t="s">
        <v>29</v>
      </c>
    </row>
    <row r="3" spans="1:20" ht="29.25" customHeight="1" x14ac:dyDescent="0.25">
      <c r="A3" s="26" t="s">
        <v>0</v>
      </c>
      <c r="B3" s="26"/>
      <c r="C3" s="26"/>
      <c r="D3" s="26"/>
      <c r="E3" s="26"/>
      <c r="F3" s="26"/>
      <c r="G3" s="26"/>
      <c r="H3" s="26"/>
      <c r="I3" s="26"/>
      <c r="J3" s="26"/>
      <c r="K3" s="26"/>
      <c r="L3" s="26"/>
      <c r="M3" s="26"/>
      <c r="N3" s="26"/>
      <c r="O3" s="26"/>
      <c r="P3" s="26"/>
      <c r="Q3" s="26"/>
      <c r="R3" s="4"/>
    </row>
    <row r="4" spans="1:20" x14ac:dyDescent="0.25">
      <c r="A4" s="5"/>
      <c r="B4" s="5"/>
      <c r="C4" s="5"/>
      <c r="D4" s="5"/>
      <c r="E4" s="5"/>
      <c r="F4" s="5"/>
      <c r="G4" s="5"/>
      <c r="Q4" s="6" t="s">
        <v>1</v>
      </c>
    </row>
    <row r="5" spans="1:20" x14ac:dyDescent="0.25">
      <c r="A5" s="7"/>
      <c r="B5" s="27" t="s">
        <v>2</v>
      </c>
      <c r="C5" s="27"/>
      <c r="D5" s="27"/>
      <c r="E5" s="27"/>
      <c r="F5" s="27"/>
      <c r="G5" s="27"/>
      <c r="H5" s="27"/>
      <c r="I5" s="27"/>
      <c r="J5" s="27"/>
      <c r="K5" s="27"/>
      <c r="L5" s="27"/>
      <c r="M5" s="27"/>
      <c r="N5" s="27"/>
      <c r="O5" s="27"/>
      <c r="P5" s="27"/>
      <c r="Q5" s="27"/>
    </row>
    <row r="6" spans="1:20" x14ac:dyDescent="0.25">
      <c r="A6" s="8"/>
      <c r="B6" s="9" t="s">
        <v>3</v>
      </c>
      <c r="C6" s="9" t="s">
        <v>4</v>
      </c>
      <c r="D6" s="9" t="s">
        <v>5</v>
      </c>
      <c r="E6" s="9" t="s">
        <v>6</v>
      </c>
      <c r="F6" s="9" t="s">
        <v>7</v>
      </c>
      <c r="G6" s="9" t="s">
        <v>8</v>
      </c>
      <c r="H6" s="9" t="s">
        <v>9</v>
      </c>
      <c r="I6" s="9" t="s">
        <v>10</v>
      </c>
      <c r="J6" s="9" t="s">
        <v>11</v>
      </c>
      <c r="K6" s="9" t="s">
        <v>12</v>
      </c>
      <c r="L6" s="9" t="s">
        <v>13</v>
      </c>
      <c r="M6" s="9" t="s">
        <v>14</v>
      </c>
      <c r="N6" s="9" t="s">
        <v>15</v>
      </c>
      <c r="O6" s="9" t="s">
        <v>16</v>
      </c>
      <c r="P6" s="9" t="s">
        <v>17</v>
      </c>
      <c r="Q6" s="9" t="s">
        <v>18</v>
      </c>
    </row>
    <row r="7" spans="1:20" ht="17.25" x14ac:dyDescent="0.25">
      <c r="A7" s="7" t="s">
        <v>19</v>
      </c>
      <c r="B7" s="10"/>
      <c r="C7" s="10"/>
      <c r="D7" s="10"/>
      <c r="E7" s="10"/>
      <c r="F7" s="10"/>
      <c r="G7" s="10"/>
      <c r="H7" s="10"/>
      <c r="I7" s="10"/>
      <c r="J7" s="10"/>
      <c r="K7" s="10"/>
      <c r="L7" s="11"/>
      <c r="M7" s="11"/>
      <c r="N7" s="11"/>
      <c r="O7" s="11"/>
      <c r="P7" s="11"/>
      <c r="Q7" s="11"/>
    </row>
    <row r="8" spans="1:20" s="15" customFormat="1" x14ac:dyDescent="0.25">
      <c r="A8" s="12" t="s">
        <v>20</v>
      </c>
      <c r="B8" s="13">
        <f>B9-B10</f>
        <v>108.02161991666674</v>
      </c>
      <c r="C8" s="13">
        <f t="shared" ref="C8:D8" si="0">C9-C10</f>
        <v>42.691900256666827</v>
      </c>
      <c r="D8" s="13">
        <f t="shared" si="0"/>
        <v>-99.533638793333125</v>
      </c>
      <c r="E8" s="13">
        <f>E9-E10</f>
        <v>51.179881380000552</v>
      </c>
      <c r="F8" s="13">
        <f>F9-F10</f>
        <v>-11.439295946667357</v>
      </c>
      <c r="G8" s="13">
        <f>G9-G10</f>
        <v>147.07061925333301</v>
      </c>
      <c r="H8" s="13">
        <f>H9-H10</f>
        <v>-4.6727949766668644</v>
      </c>
      <c r="I8" s="13">
        <f>SUM(E8:H8)</f>
        <v>182.13840970999934</v>
      </c>
      <c r="J8" s="13">
        <f>J9-J10</f>
        <v>19.168574119999562</v>
      </c>
      <c r="K8" s="13">
        <f>K9-K10</f>
        <v>39.730649599999765</v>
      </c>
      <c r="L8" s="13">
        <f>L9-L10</f>
        <v>51.723673160000317</v>
      </c>
      <c r="M8" s="13">
        <f>M9-M10</f>
        <v>292.76130658999955</v>
      </c>
      <c r="N8" s="13">
        <f t="shared" ref="N8:P8" si="1">N9-N10</f>
        <v>-65.310565973332245</v>
      </c>
      <c r="O8" s="13">
        <f t="shared" si="1"/>
        <v>-93.587656543332855</v>
      </c>
      <c r="P8" s="13">
        <f t="shared" si="1"/>
        <v>-239.78413994333289</v>
      </c>
      <c r="Q8" s="13">
        <f>SUM(M8:P8)</f>
        <v>-105.92105586999844</v>
      </c>
      <c r="R8" s="14"/>
    </row>
    <row r="9" spans="1:20" x14ac:dyDescent="0.25">
      <c r="A9" s="11" t="s">
        <v>21</v>
      </c>
      <c r="B9" s="16">
        <f>[2]General_Gov!F5+95.9766916666667</f>
        <v>824.26024697666685</v>
      </c>
      <c r="C9" s="16">
        <f>[2]General_Gov!G5+95.9766916666667</f>
        <v>908.47123427666691</v>
      </c>
      <c r="D9" s="16">
        <f>[2]General_Gov!H5+95.9766916666667</f>
        <v>769.78565361666688</v>
      </c>
      <c r="E9" s="16">
        <f>SUM(B9:D9)</f>
        <v>2502.5171348700005</v>
      </c>
      <c r="F9" s="16">
        <f>[2]General_Gov!I5+101.723679333333</f>
        <v>873.36759599333254</v>
      </c>
      <c r="G9" s="16">
        <f>[2]General_Gov!J5+101.723679333333</f>
        <v>936.06495298333289</v>
      </c>
      <c r="H9" s="16">
        <f>[2]General_Gov!K5+101.723679333333</f>
        <v>836.28984594333292</v>
      </c>
      <c r="I9" s="16">
        <f>SUM(E9:H9)</f>
        <v>5148.2395297899984</v>
      </c>
      <c r="J9" s="16">
        <f>[2]General_Gov!L5+99.4821696666666</f>
        <v>842.02541862666658</v>
      </c>
      <c r="K9" s="16">
        <f>[2]General_Gov!M5+99.4821696666666</f>
        <v>837.76659332666691</v>
      </c>
      <c r="L9" s="16">
        <f>[2]General_Gov!N5+99.4821696666666</f>
        <v>821.33232839666721</v>
      </c>
      <c r="M9" s="16">
        <f>SUM(I9:L9)</f>
        <v>7649.3638701399996</v>
      </c>
      <c r="N9" s="16">
        <f>[2]General_Gov!O5+107.460992</f>
        <v>850.53515315000061</v>
      </c>
      <c r="O9" s="16">
        <f>[2]General_Gov!P5+107.460992</f>
        <v>833.01277105000031</v>
      </c>
      <c r="P9" s="16">
        <f>[2]General_Gov!Q5+107.460992</f>
        <v>950.87771867999993</v>
      </c>
      <c r="Q9" s="16">
        <f>SUM(M9:P9)</f>
        <v>10283.78951302</v>
      </c>
      <c r="R9" s="17"/>
    </row>
    <row r="10" spans="1:20" x14ac:dyDescent="0.25">
      <c r="A10" s="11" t="s">
        <v>22</v>
      </c>
      <c r="B10" s="18">
        <f>[2]General_Gov!F35+95.06509225</f>
        <v>716.23862706000011</v>
      </c>
      <c r="C10" s="18">
        <f>[2]General_Gov!G35+95.06509225</f>
        <v>865.77933402000008</v>
      </c>
      <c r="D10" s="18">
        <f>[2]General_Gov!H35+95.06509225</f>
        <v>869.31929241</v>
      </c>
      <c r="E10" s="16">
        <f>SUM(B10:D10)</f>
        <v>2451.33725349</v>
      </c>
      <c r="F10" s="18">
        <f>[2]General_Gov!I35+103.97348425</f>
        <v>884.8068919399999</v>
      </c>
      <c r="G10" s="18">
        <f>[2]General_Gov!J35+103.97348425</f>
        <v>788.99433372999988</v>
      </c>
      <c r="H10" s="18">
        <f>[2]General_Gov!K35+103.97348425</f>
        <v>840.96264091999979</v>
      </c>
      <c r="I10" s="16">
        <f t="shared" ref="I10" si="2">SUM(E10:H10)</f>
        <v>4966.1011200799994</v>
      </c>
      <c r="J10" s="18">
        <f>[2]General_Gov!L35+101.753272916667</f>
        <v>822.85684450666702</v>
      </c>
      <c r="K10" s="18">
        <f>[2]General_Gov!M35+101.753272916667</f>
        <v>798.03594372666714</v>
      </c>
      <c r="L10" s="18">
        <f>[2]General_Gov!N35+101.753272916667</f>
        <v>769.60865523666689</v>
      </c>
      <c r="M10" s="16">
        <f>SUM(I10:L10)</f>
        <v>7356.60256355</v>
      </c>
      <c r="N10" s="18">
        <f>[2]General_Gov!O35+105.244386583333</f>
        <v>915.84571912333286</v>
      </c>
      <c r="O10" s="18">
        <f>[2]General_Gov!P35+105.244386583333</f>
        <v>926.60042759333317</v>
      </c>
      <c r="P10" s="18">
        <f>[2]General_Gov!Q35+105.244386583333</f>
        <v>1190.6618586233328</v>
      </c>
      <c r="Q10" s="16">
        <f>SUM(M10:P10)</f>
        <v>10389.710568889999</v>
      </c>
      <c r="R10" s="13"/>
    </row>
    <row r="11" spans="1:20" x14ac:dyDescent="0.25">
      <c r="A11" s="11"/>
      <c r="B11" s="18"/>
      <c r="C11" s="18"/>
      <c r="D11" s="18"/>
      <c r="E11" s="18"/>
      <c r="F11" s="18"/>
      <c r="G11" s="18"/>
      <c r="H11" s="18"/>
      <c r="I11" s="18"/>
      <c r="J11" s="18"/>
      <c r="K11" s="18"/>
      <c r="L11" s="18"/>
      <c r="M11" s="18"/>
      <c r="N11" s="18"/>
      <c r="O11" s="18"/>
      <c r="P11" s="18"/>
      <c r="Q11" s="18"/>
      <c r="R11" s="19"/>
    </row>
    <row r="12" spans="1:20" ht="17.25" x14ac:dyDescent="0.25">
      <c r="A12" s="7" t="s">
        <v>23</v>
      </c>
      <c r="B12" s="20"/>
      <c r="C12" s="20"/>
      <c r="D12" s="20"/>
      <c r="E12" s="20"/>
      <c r="F12" s="20"/>
      <c r="G12" s="20"/>
      <c r="H12" s="20"/>
      <c r="I12" s="20"/>
      <c r="J12" s="20"/>
      <c r="K12" s="20"/>
      <c r="L12" s="20"/>
      <c r="M12" s="20"/>
      <c r="N12" s="20"/>
      <c r="O12" s="20"/>
      <c r="P12" s="20"/>
      <c r="Q12" s="20"/>
      <c r="R12" s="19"/>
    </row>
    <row r="13" spans="1:20" s="15" customFormat="1" x14ac:dyDescent="0.25">
      <c r="A13" s="12" t="s">
        <v>20</v>
      </c>
      <c r="B13" s="13">
        <f t="shared" ref="B13:E13" si="3">B14-B15</f>
        <v>54.592095410000127</v>
      </c>
      <c r="C13" s="13">
        <f t="shared" si="3"/>
        <v>30.844896120000158</v>
      </c>
      <c r="D13" s="13">
        <f t="shared" si="3"/>
        <v>-117.79426324000008</v>
      </c>
      <c r="E13" s="13">
        <f t="shared" si="3"/>
        <v>-32.357271710000077</v>
      </c>
      <c r="F13" s="13">
        <f>F14-F15</f>
        <v>-38.791605639999943</v>
      </c>
      <c r="G13" s="13">
        <f>G14-G15</f>
        <v>137.45870503000015</v>
      </c>
      <c r="H13" s="13">
        <f>H14-H15</f>
        <v>-9.4646370000020852E-2</v>
      </c>
      <c r="I13" s="13">
        <f>SUM(E13:H13)</f>
        <v>66.215181310000105</v>
      </c>
      <c r="J13" s="13">
        <f>J14-J15</f>
        <v>-4.9766084366667087</v>
      </c>
      <c r="K13" s="13">
        <f>K14-K15</f>
        <v>37.108578353333371</v>
      </c>
      <c r="L13" s="13">
        <f>L14-L15</f>
        <v>75.684478553333349</v>
      </c>
      <c r="M13" s="13">
        <f>M14-M15</f>
        <v>174.03162978</v>
      </c>
      <c r="N13" s="13">
        <f t="shared" ref="N13:P13" si="4">N14-N15</f>
        <v>-78.800051176666784</v>
      </c>
      <c r="O13" s="13">
        <f t="shared" si="4"/>
        <v>-89.112407346666487</v>
      </c>
      <c r="P13" s="13">
        <f t="shared" si="4"/>
        <v>-213.74216830666694</v>
      </c>
      <c r="Q13" s="13">
        <f>SUM(M13:P13)</f>
        <v>-207.62299705000021</v>
      </c>
      <c r="R13" s="28"/>
    </row>
    <row r="14" spans="1:20" x14ac:dyDescent="0.25">
      <c r="A14" s="11" t="s">
        <v>21</v>
      </c>
      <c r="B14" s="16">
        <f>'[2]Central_Gov_(excl._social)'!C5+77.741856333333</f>
        <v>524.5050113633331</v>
      </c>
      <c r="C14" s="16">
        <f>'[2]Central_Gov_(excl._social)'!D5+77.741856333333</f>
        <v>584.24361108333312</v>
      </c>
      <c r="D14" s="16">
        <f>'[2]Central_Gov_(excl._social)'!E5+77.741856333333</f>
        <v>425.20435576333296</v>
      </c>
      <c r="E14" s="16">
        <f>SUM(B14:D14)</f>
        <v>1533.9529782099989</v>
      </c>
      <c r="F14" s="16">
        <f>'[2]Central_Gov_(excl._social)'!F5+82.229445</f>
        <v>534.49257944999999</v>
      </c>
      <c r="G14" s="16">
        <f>'[2]Central_Gov_(excl._social)'!G5+82.229445</f>
        <v>601.64421817000016</v>
      </c>
      <c r="H14" s="16">
        <f>'[2]Central_Gov_(excl._social)'!H5+82.229445</f>
        <v>508.70382474000002</v>
      </c>
      <c r="I14" s="16">
        <f>SUM(E14:H14)</f>
        <v>3178.7936005699989</v>
      </c>
      <c r="J14" s="16">
        <f>'[2]Central_Gov_(excl._social)'!I5+81.1911933333333</f>
        <v>493.02084551333326</v>
      </c>
      <c r="K14" s="16">
        <f>'[2]Central_Gov_(excl._social)'!J5+81.1911933333333</f>
        <v>495.33001010333328</v>
      </c>
      <c r="L14" s="16">
        <f>'[2]Central_Gov_(excl._social)'!K5+81.1911933333333</f>
        <v>511.31006448333335</v>
      </c>
      <c r="M14" s="16">
        <f>SUM(I14:L14)</f>
        <v>4678.4545206699986</v>
      </c>
      <c r="N14" s="16">
        <f>'[2]Central_Gov_(excl._social)'!L5+87.1098686666667</f>
        <v>528.06121844666666</v>
      </c>
      <c r="O14" s="16">
        <f>'[2]Central_Gov_(excl._social)'!M5+87.1098686666667</f>
        <v>486.3776506766668</v>
      </c>
      <c r="P14" s="16">
        <f>'[2]Central_Gov_(excl._social)'!N5+87.1098686666667</f>
        <v>571.64672813666675</v>
      </c>
      <c r="Q14" s="16">
        <f t="shared" ref="Q14:Q15" si="5">SUM(M14:P14)</f>
        <v>6264.5401179299988</v>
      </c>
      <c r="R14" s="28"/>
    </row>
    <row r="15" spans="1:20" x14ac:dyDescent="0.25">
      <c r="A15" s="11" t="s">
        <v>22</v>
      </c>
      <c r="B15" s="16">
        <f>'[2]Central_Gov_(excl._social)'!C34+77.179848333333</f>
        <v>469.91291595333297</v>
      </c>
      <c r="C15" s="16">
        <f>'[2]Central_Gov_(excl._social)'!D34+77.179848333333</f>
        <v>553.39871496333296</v>
      </c>
      <c r="D15" s="16">
        <f>'[2]Central_Gov_(excl._social)'!E34+77.179848333333</f>
        <v>542.99861900333303</v>
      </c>
      <c r="E15" s="16">
        <f>SUM(B15:D15)</f>
        <v>1566.310249919999</v>
      </c>
      <c r="F15" s="16">
        <f>'[2]Central_Gov_(excl._social)'!F34+84.943239</f>
        <v>573.28418508999994</v>
      </c>
      <c r="G15" s="16">
        <f>'[2]Central_Gov_(excl._social)'!G34+84.943239</f>
        <v>464.18551314000001</v>
      </c>
      <c r="H15" s="16">
        <f>'[2]Central_Gov_(excl._social)'!H34+84.943239</f>
        <v>508.79847111000004</v>
      </c>
      <c r="I15" s="16">
        <f t="shared" ref="I15" si="6">SUM(E15:H15)</f>
        <v>3112.5784192599986</v>
      </c>
      <c r="J15" s="16">
        <f>'[2]Central_Gov_(excl._social)'!I34+83.548502</f>
        <v>497.99745394999997</v>
      </c>
      <c r="K15" s="16">
        <f>'[2]Central_Gov_(excl._social)'!J34+83.548502</f>
        <v>458.22143174999991</v>
      </c>
      <c r="L15" s="16">
        <f>'[2]Central_Gov_(excl._social)'!K34+83.548502</f>
        <v>435.62558593</v>
      </c>
      <c r="M15" s="16">
        <f>SUM(I15:L15)</f>
        <v>4504.4228908899986</v>
      </c>
      <c r="N15" s="16">
        <f>'[2]Central_Gov_(excl._social)'!L34+84.5615963333333</f>
        <v>606.86126962333344</v>
      </c>
      <c r="O15" s="16">
        <f>'[2]Central_Gov_(excl._social)'!M34+84.5615963333333</f>
        <v>575.49005802333329</v>
      </c>
      <c r="P15" s="16">
        <f>'[2]Central_Gov_(excl._social)'!N34+84.5615963333333</f>
        <v>785.38889644333369</v>
      </c>
      <c r="Q15" s="16">
        <f t="shared" si="5"/>
        <v>6472.1631149799987</v>
      </c>
      <c r="R15" s="28"/>
    </row>
    <row r="16" spans="1:20" x14ac:dyDescent="0.25">
      <c r="A16" s="11"/>
      <c r="B16" s="20"/>
      <c r="C16" s="20"/>
      <c r="D16" s="20"/>
      <c r="E16" s="20"/>
      <c r="F16" s="20"/>
      <c r="G16" s="20"/>
      <c r="H16" s="20"/>
      <c r="I16" s="20"/>
      <c r="J16" s="20"/>
      <c r="K16" s="20"/>
      <c r="L16" s="20"/>
      <c r="M16" s="20"/>
      <c r="N16" s="20"/>
      <c r="O16" s="20"/>
      <c r="P16" s="20"/>
      <c r="Q16" s="20"/>
      <c r="R16" s="28"/>
    </row>
    <row r="17" spans="1:18" ht="17.25" x14ac:dyDescent="0.25">
      <c r="A17" s="21" t="s">
        <v>24</v>
      </c>
      <c r="B17" s="20"/>
      <c r="C17" s="20"/>
      <c r="D17" s="20"/>
      <c r="E17" s="20"/>
      <c r="F17" s="20"/>
      <c r="G17" s="20"/>
      <c r="H17" s="20"/>
      <c r="I17" s="20"/>
      <c r="J17" s="20"/>
      <c r="K17" s="20"/>
      <c r="L17" s="20"/>
      <c r="M17" s="20"/>
      <c r="N17" s="20"/>
      <c r="O17" s="20"/>
      <c r="P17" s="20"/>
      <c r="Q17" s="20"/>
      <c r="R17" s="28"/>
    </row>
    <row r="18" spans="1:18" s="15" customFormat="1" x14ac:dyDescent="0.25">
      <c r="A18" s="12" t="s">
        <v>20</v>
      </c>
      <c r="B18" s="13">
        <f>B19-B20</f>
        <v>45.163626416665977</v>
      </c>
      <c r="C18" s="13">
        <f t="shared" ref="C18:H18" si="7">C19-C20</f>
        <v>22.106835416665945</v>
      </c>
      <c r="D18" s="13">
        <f t="shared" si="7"/>
        <v>44.483590416665976</v>
      </c>
      <c r="E18" s="13">
        <f t="shared" si="7"/>
        <v>111.75405224999787</v>
      </c>
      <c r="F18" s="13">
        <f t="shared" si="7"/>
        <v>15.3414330833333</v>
      </c>
      <c r="G18" s="13">
        <f t="shared" si="7"/>
        <v>11.845270083333332</v>
      </c>
      <c r="H18" s="13">
        <f t="shared" si="7"/>
        <v>-8.7369879166667204</v>
      </c>
      <c r="I18" s="13">
        <f>SUM(E18:H18)</f>
        <v>130.20376749999778</v>
      </c>
      <c r="J18" s="13">
        <f t="shared" ref="J18:P18" si="8">J19-J20</f>
        <v>-19.10833958333339</v>
      </c>
      <c r="K18" s="13">
        <f t="shared" si="8"/>
        <v>15.737485416666601</v>
      </c>
      <c r="L18" s="13">
        <f t="shared" si="8"/>
        <v>-17.34363758333339</v>
      </c>
      <c r="M18" s="13">
        <f>M19-M20</f>
        <v>109.48927574999766</v>
      </c>
      <c r="N18" s="13">
        <f t="shared" si="8"/>
        <v>-1.2922009166666726</v>
      </c>
      <c r="O18" s="13">
        <f t="shared" si="8"/>
        <v>14.8778050833333</v>
      </c>
      <c r="P18" s="13">
        <f t="shared" si="8"/>
        <v>-64.496377916666688</v>
      </c>
      <c r="Q18" s="13">
        <f>SUM(M18:P18)</f>
        <v>58.578501999997599</v>
      </c>
      <c r="R18" s="14"/>
    </row>
    <row r="19" spans="1:18" x14ac:dyDescent="0.25">
      <c r="A19" s="11" t="s">
        <v>21</v>
      </c>
      <c r="B19" s="16">
        <f>[2]Local_Gov!D6+18.234835333333</f>
        <v>182.45585733333297</v>
      </c>
      <c r="C19" s="16">
        <f>[2]Local_Gov!E6+18.234835333333</f>
        <v>200.89557833333296</v>
      </c>
      <c r="D19" s="16">
        <f>[2]Local_Gov!F6+18.234835333333</f>
        <v>225.84388333333297</v>
      </c>
      <c r="E19" s="16">
        <f>SUM(B19:D19)</f>
        <v>609.1953189999989</v>
      </c>
      <c r="F19" s="16">
        <f>[2]Local_Gov!G6+19.4942343333333</f>
        <v>201.66000833333328</v>
      </c>
      <c r="G19" s="16">
        <f>[2]Local_Gov!H6+19.4942343333333</f>
        <v>203.72734133333333</v>
      </c>
      <c r="H19" s="16">
        <f>[2]Local_Gov!I6+19.4942343333333</f>
        <v>230.44603133333331</v>
      </c>
      <c r="I19" s="16">
        <f t="shared" ref="I19:I20" si="9">SUM(E19:H19)</f>
        <v>1245.0286999999989</v>
      </c>
      <c r="J19" s="16">
        <f>[2]Local_Gov!J6+18.2909763333333</f>
        <v>179.72764933333329</v>
      </c>
      <c r="K19" s="16">
        <f>[2]Local_Gov!K6+18.2909763333333</f>
        <v>180.39118933333327</v>
      </c>
      <c r="L19" s="16">
        <f>[2]Local_Gov!L6+18.2909763333333</f>
        <v>160.8747323333333</v>
      </c>
      <c r="M19" s="16">
        <f>SUM(I19:L19)</f>
        <v>1766.0222709999989</v>
      </c>
      <c r="N19" s="16">
        <f>[2]Local_Gov!M6+20.3511233333333</f>
        <v>216.46209333333331</v>
      </c>
      <c r="O19" s="16">
        <f>[2]Local_Gov!N6+20.3511233333333</f>
        <v>225.77437833333332</v>
      </c>
      <c r="P19" s="16">
        <f>[2]Local_Gov!O6+20.3511233333333</f>
        <v>225.82626533333331</v>
      </c>
      <c r="Q19" s="16">
        <f t="shared" ref="Q19:Q20" si="10">SUM(M19:P19)</f>
        <v>2434.0850079999987</v>
      </c>
      <c r="R19" s="19"/>
    </row>
    <row r="20" spans="1:18" x14ac:dyDescent="0.25">
      <c r="A20" s="11" t="s">
        <v>22</v>
      </c>
      <c r="B20" s="16">
        <f>[2]Local_Gov!D23+17.885243916667</f>
        <v>137.29223091666699</v>
      </c>
      <c r="C20" s="16">
        <f>[2]Local_Gov!E23+17.885243916667</f>
        <v>178.78874291666702</v>
      </c>
      <c r="D20" s="16">
        <f>[2]Local_Gov!F23+17.885243916667</f>
        <v>181.36029291666699</v>
      </c>
      <c r="E20" s="16">
        <f>SUM(B20:D20)</f>
        <v>497.44126675000103</v>
      </c>
      <c r="F20" s="16">
        <f>[2]Local_Gov!G23+19.03024525</f>
        <v>186.31857524999998</v>
      </c>
      <c r="G20" s="16">
        <f>[2]Local_Gov!H23+19.03024525</f>
        <v>191.88207125</v>
      </c>
      <c r="H20" s="16">
        <f>[2]Local_Gov!I23+19.03024525</f>
        <v>239.18301925000003</v>
      </c>
      <c r="I20" s="16">
        <f t="shared" si="9"/>
        <v>1114.8249325000011</v>
      </c>
      <c r="J20" s="16">
        <f>[2]Local_Gov!J23+18.2047709166667</f>
        <v>198.83598891666668</v>
      </c>
      <c r="K20" s="16">
        <f>[2]Local_Gov!K23+18.2047709166667</f>
        <v>164.65370391666667</v>
      </c>
      <c r="L20" s="16">
        <f>[2]Local_Gov!L23+18.2047709166667</f>
        <v>178.21836991666669</v>
      </c>
      <c r="M20" s="16">
        <f>SUM(I20:L20)</f>
        <v>1656.5329952500012</v>
      </c>
      <c r="N20" s="16">
        <f>[2]Local_Gov!M23+20.68279025</f>
        <v>217.75429424999999</v>
      </c>
      <c r="O20" s="16">
        <f>[2]Local_Gov!N23+20.68279025</f>
        <v>210.89657325000002</v>
      </c>
      <c r="P20" s="16">
        <f>[2]Local_Gov!O23+20.68279025</f>
        <v>290.32264325</v>
      </c>
      <c r="Q20" s="16">
        <f t="shared" si="10"/>
        <v>2375.5065060000011</v>
      </c>
      <c r="R20" s="19"/>
    </row>
    <row r="21" spans="1:18" x14ac:dyDescent="0.25">
      <c r="A21" s="11"/>
      <c r="B21" s="20"/>
      <c r="C21" s="20"/>
      <c r="D21" s="20"/>
      <c r="E21" s="20"/>
      <c r="F21" s="20"/>
      <c r="G21" s="20"/>
      <c r="H21" s="20"/>
      <c r="I21" s="20"/>
      <c r="J21" s="20"/>
      <c r="K21" s="20"/>
      <c r="L21" s="20"/>
      <c r="M21" s="20"/>
      <c r="N21" s="20"/>
      <c r="O21" s="20"/>
      <c r="P21" s="20"/>
      <c r="Q21" s="20"/>
      <c r="R21" s="19"/>
    </row>
    <row r="22" spans="1:18" x14ac:dyDescent="0.25">
      <c r="A22" s="21" t="s">
        <v>25</v>
      </c>
      <c r="B22" s="20"/>
      <c r="C22" s="20"/>
      <c r="D22" s="20"/>
      <c r="E22" s="20"/>
      <c r="F22" s="20"/>
      <c r="G22" s="20"/>
      <c r="H22" s="20"/>
      <c r="I22" s="20"/>
      <c r="J22" s="20"/>
      <c r="K22" s="20"/>
      <c r="L22" s="20"/>
      <c r="M22" s="20"/>
      <c r="N22" s="20"/>
      <c r="O22" s="20"/>
      <c r="P22" s="20"/>
      <c r="Q22" s="20"/>
      <c r="R22" s="19"/>
    </row>
    <row r="23" spans="1:18" s="15" customFormat="1" x14ac:dyDescent="0.25">
      <c r="A23" s="12" t="s">
        <v>20</v>
      </c>
      <c r="B23" s="13">
        <f t="shared" ref="B23:L23" si="11">B24-B25</f>
        <v>9.6056476999999916</v>
      </c>
      <c r="C23" s="13">
        <f t="shared" si="11"/>
        <v>-10.143730570000059</v>
      </c>
      <c r="D23" s="13">
        <f t="shared" si="11"/>
        <v>-25.834440159999929</v>
      </c>
      <c r="E23" s="13">
        <f t="shared" si="11"/>
        <v>-26.372523030000025</v>
      </c>
      <c r="F23" s="13">
        <f t="shared" si="11"/>
        <v>12.010921940000031</v>
      </c>
      <c r="G23" s="13">
        <f t="shared" si="11"/>
        <v>-1.8957503999999972</v>
      </c>
      <c r="H23" s="13">
        <f t="shared" si="11"/>
        <v>4.1597381500000381</v>
      </c>
      <c r="I23" s="13">
        <f>SUM(E23:H23)</f>
        <v>-12.097613339999953</v>
      </c>
      <c r="J23" s="13">
        <f t="shared" si="11"/>
        <v>43.378117399999951</v>
      </c>
      <c r="K23" s="13">
        <f t="shared" si="11"/>
        <v>-13.059678359999992</v>
      </c>
      <c r="L23" s="13">
        <f t="shared" si="11"/>
        <v>-5.9368914500000187</v>
      </c>
      <c r="M23" s="13">
        <f>M24-M25</f>
        <v>12.283934250000129</v>
      </c>
      <c r="N23" s="13">
        <f t="shared" ref="N23:P23" si="12">N24-N25</f>
        <v>15.364572949999939</v>
      </c>
      <c r="O23" s="13">
        <f t="shared" si="12"/>
        <v>-19.339799779999936</v>
      </c>
      <c r="P23" s="13">
        <f t="shared" si="12"/>
        <v>39.004743390000016</v>
      </c>
      <c r="Q23" s="13">
        <f>SUM(M23:P23)</f>
        <v>47.313450810000148</v>
      </c>
      <c r="R23" s="14"/>
    </row>
    <row r="24" spans="1:18" x14ac:dyDescent="0.25">
      <c r="A24" s="11" t="s">
        <v>21</v>
      </c>
      <c r="B24" s="16">
        <f>[2]Central_Social!AU5</f>
        <v>179.44811551999996</v>
      </c>
      <c r="C24" s="16">
        <f>[2]Central_Social!AV5</f>
        <v>183.32596662999998</v>
      </c>
      <c r="D24" s="16">
        <f>[2]Central_Social!AW5</f>
        <v>184.03177638000003</v>
      </c>
      <c r="E24" s="16">
        <f>SUM(B24:D24)</f>
        <v>546.80585852999991</v>
      </c>
      <c r="F24" s="16">
        <f>[2]Central_Social!AX5</f>
        <v>206.56178546000001</v>
      </c>
      <c r="G24" s="16">
        <f>[2]Central_Social!AY5</f>
        <v>187.47870384000001</v>
      </c>
      <c r="H24" s="16">
        <f>[2]Central_Social!AZ5</f>
        <v>195.57164927000002</v>
      </c>
      <c r="I24" s="16">
        <f t="shared" ref="I24:I25" si="13">SUM(E24:H24)</f>
        <v>1136.4179970999999</v>
      </c>
      <c r="J24" s="16">
        <f>[2]Central_Social!BA5</f>
        <v>215.65095424999993</v>
      </c>
      <c r="K24" s="16">
        <f>[2]Central_Social!BB5</f>
        <v>195.15398161000002</v>
      </c>
      <c r="L24" s="16">
        <f>[2]Central_Social!BC5</f>
        <v>187.42369270999998</v>
      </c>
      <c r="M24" s="16">
        <f>SUM(I24:L24)</f>
        <v>1734.6466256699998</v>
      </c>
      <c r="N24" s="16">
        <f>[2]Central_Social!BD5</f>
        <v>191.55608337999999</v>
      </c>
      <c r="O24" s="16">
        <f>[2]Central_Social!BE5</f>
        <v>190.32687980000006</v>
      </c>
      <c r="P24" s="16">
        <f>[2]Central_Social!BF5</f>
        <v>221.57325632999999</v>
      </c>
      <c r="Q24" s="16">
        <f t="shared" ref="Q24:Q25" si="14">SUM(M24:P24)</f>
        <v>2338.1028451799998</v>
      </c>
      <c r="R24" s="19"/>
    </row>
    <row r="25" spans="1:18" x14ac:dyDescent="0.25">
      <c r="A25" s="11" t="s">
        <v>22</v>
      </c>
      <c r="B25" s="16">
        <f>[2]Central_Social!AU11</f>
        <v>169.84246781999997</v>
      </c>
      <c r="C25" s="16">
        <f>[2]Central_Social!AV11</f>
        <v>193.46969720000004</v>
      </c>
      <c r="D25" s="16">
        <f>[2]Central_Social!AW11</f>
        <v>209.86621653999995</v>
      </c>
      <c r="E25" s="16">
        <f>SUM(B25:D25)</f>
        <v>573.17838155999993</v>
      </c>
      <c r="F25" s="16">
        <f>[2]Central_Social!AX11</f>
        <v>194.55086351999998</v>
      </c>
      <c r="G25" s="16">
        <f>[2]Central_Social!AY11</f>
        <v>189.37445424000001</v>
      </c>
      <c r="H25" s="16">
        <f>[2]Central_Social!AZ11</f>
        <v>191.41191111999998</v>
      </c>
      <c r="I25" s="16">
        <f t="shared" si="13"/>
        <v>1148.5156104399998</v>
      </c>
      <c r="J25" s="16">
        <f>[2]Central_Social!BA11</f>
        <v>172.27283684999998</v>
      </c>
      <c r="K25" s="16">
        <f>[2]Central_Social!BB11</f>
        <v>208.21365997000001</v>
      </c>
      <c r="L25" s="16">
        <f>[2]Central_Social!BC11</f>
        <v>193.36058416</v>
      </c>
      <c r="M25" s="16">
        <f>SUM(I25:L25)</f>
        <v>1722.3626914199997</v>
      </c>
      <c r="N25" s="16">
        <f>[2]Central_Social!BD11</f>
        <v>176.19151043000005</v>
      </c>
      <c r="O25" s="16">
        <f>[2]Central_Social!BE11</f>
        <v>209.66667957999999</v>
      </c>
      <c r="P25" s="16">
        <f>[2]Central_Social!BF11</f>
        <v>182.56851293999998</v>
      </c>
      <c r="Q25" s="16">
        <f t="shared" si="14"/>
        <v>2290.7893943699996</v>
      </c>
      <c r="R25" s="19"/>
    </row>
    <row r="26" spans="1:18" ht="36.75" customHeight="1" x14ac:dyDescent="0.25">
      <c r="A26" s="11"/>
      <c r="B26" s="22"/>
      <c r="C26" s="22"/>
      <c r="D26" s="22"/>
      <c r="E26" s="22"/>
      <c r="F26" s="22"/>
      <c r="G26" s="22"/>
      <c r="H26" s="22"/>
      <c r="I26" s="22"/>
      <c r="J26" s="22"/>
      <c r="K26" s="22"/>
      <c r="L26" s="22"/>
      <c r="M26" s="22"/>
      <c r="N26" s="22"/>
      <c r="O26" s="22"/>
      <c r="P26" s="22"/>
      <c r="Q26" s="22"/>
    </row>
    <row r="27" spans="1:18" ht="17.25" x14ac:dyDescent="0.25">
      <c r="A27" s="23" t="s">
        <v>26</v>
      </c>
      <c r="B27" s="22"/>
      <c r="C27" s="22"/>
      <c r="D27" s="22"/>
      <c r="E27" s="22"/>
      <c r="F27" s="22"/>
      <c r="G27" s="22"/>
      <c r="H27" s="22"/>
      <c r="I27" s="22"/>
      <c r="J27" s="22"/>
      <c r="K27" s="22"/>
      <c r="L27" s="22"/>
      <c r="M27" s="22"/>
      <c r="N27" s="22"/>
      <c r="O27" s="22"/>
      <c r="P27" s="22"/>
      <c r="Q27" s="22"/>
    </row>
    <row r="28" spans="1:18" ht="34.5" customHeight="1" x14ac:dyDescent="0.25">
      <c r="A28" s="29" t="s">
        <v>27</v>
      </c>
      <c r="B28" s="29"/>
      <c r="C28" s="29"/>
      <c r="D28" s="29"/>
      <c r="E28" s="29"/>
      <c r="F28" s="29"/>
      <c r="G28" s="29"/>
      <c r="H28" s="29"/>
      <c r="I28" s="29"/>
      <c r="J28" s="29"/>
      <c r="K28" s="29"/>
      <c r="L28" s="29"/>
      <c r="M28" s="29"/>
      <c r="N28" s="29"/>
      <c r="O28" s="29"/>
      <c r="P28" s="29"/>
      <c r="Q28" s="29"/>
    </row>
    <row r="29" spans="1:18" ht="38.25" customHeight="1" x14ac:dyDescent="0.25">
      <c r="A29" s="30" t="s">
        <v>28</v>
      </c>
      <c r="B29" s="30"/>
      <c r="C29" s="30"/>
      <c r="D29" s="30"/>
      <c r="E29" s="30"/>
      <c r="F29" s="30"/>
      <c r="G29" s="30"/>
      <c r="H29" s="30"/>
      <c r="I29" s="30"/>
      <c r="J29" s="30"/>
      <c r="K29" s="30"/>
      <c r="L29" s="30"/>
      <c r="M29" s="30"/>
      <c r="N29" s="30"/>
      <c r="O29" s="30"/>
      <c r="P29" s="30"/>
      <c r="Q29" s="30"/>
    </row>
    <row r="33" spans="1:1" x14ac:dyDescent="0.25">
      <c r="A33" s="24"/>
    </row>
  </sheetData>
  <sheetProtection algorithmName="SHA-512" hashValue="uKrag9jeFMPACSS2HrxLyaJvNq18QSukt74SD1pQpfbvQUIe8p0zM7jsF1N5h6pzGEvUbwnXvDEAiguljglXRw==" saltValue="5pVjJNYYAxBTLpmBiwWFlg==" spinCount="100000" sheet="1" objects="1" scenarios="1"/>
  <mergeCells count="5">
    <mergeCell ref="A3:Q3"/>
    <mergeCell ref="B5:Q5"/>
    <mergeCell ref="R13:R17"/>
    <mergeCell ref="A28:Q28"/>
    <mergeCell ref="A29:Q29"/>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2020-01-14T09:49:23Z</dcterms:created>
  <dcterms:modified xsi:type="dcterms:W3CDTF">2020-01-17T10:55:15Z</dcterms:modified>
</cp:coreProperties>
</file>