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2015" tabRatio="752" activeTab="3"/>
  </bookViews>
  <sheets>
    <sheet name="Admin_izd" sheetId="4" r:id="rId1"/>
    <sheet name="Nekust_īpaš" sheetId="3" r:id="rId2"/>
    <sheet name="Ēku m2" sheetId="2" r:id="rId3"/>
    <sheet name="Auto" sheetId="1" r:id="rId4"/>
  </sheets>
  <definedNames>
    <definedName name="_ftn1" localSheetId="1">Nekust_īpaš!$A$36</definedName>
    <definedName name="_ftnref1" localSheetId="1">Nekust_īpaš!$B$26</definedName>
  </definedNames>
  <calcPr calcId="145621"/>
</workbook>
</file>

<file path=xl/calcChain.xml><?xml version="1.0" encoding="utf-8"?>
<calcChain xmlns="http://schemas.openxmlformats.org/spreadsheetml/2006/main">
  <c r="E23" i="4" l="1"/>
  <c r="K9" i="3" l="1"/>
  <c r="Q9" i="3" s="1"/>
  <c r="G12" i="4"/>
  <c r="G13" i="4"/>
  <c r="G14" i="4"/>
  <c r="G15" i="4"/>
  <c r="G16" i="4"/>
  <c r="G17" i="4"/>
  <c r="G18" i="4"/>
  <c r="G19" i="4"/>
  <c r="G20" i="4"/>
  <c r="G21" i="4"/>
  <c r="G22" i="4"/>
  <c r="G11" i="4"/>
  <c r="F109" i="4" l="1"/>
  <c r="E109" i="4"/>
  <c r="D109" i="4"/>
  <c r="C109" i="4"/>
  <c r="F83" i="4"/>
  <c r="E83" i="4"/>
  <c r="D83" i="4"/>
  <c r="C83" i="4"/>
  <c r="D87" i="4"/>
  <c r="E87" i="4"/>
  <c r="F87" i="4"/>
  <c r="C87" i="4"/>
  <c r="D68" i="4"/>
  <c r="E68" i="4"/>
  <c r="F68" i="4"/>
  <c r="C68" i="4"/>
  <c r="D65" i="4"/>
  <c r="E65" i="4"/>
  <c r="F65" i="4"/>
  <c r="C65" i="4"/>
  <c r="D56" i="4"/>
  <c r="E56" i="4"/>
  <c r="F56" i="4"/>
  <c r="C56" i="4"/>
  <c r="E52" i="4"/>
  <c r="F52" i="4"/>
  <c r="D52" i="4"/>
  <c r="C52" i="4"/>
  <c r="G10" i="1"/>
  <c r="F10" i="1"/>
  <c r="E10" i="1"/>
  <c r="D10" i="1"/>
  <c r="C10" i="1"/>
  <c r="G11" i="1"/>
  <c r="D11" i="1"/>
  <c r="E11" i="1"/>
  <c r="F11" i="1"/>
  <c r="C11" i="1"/>
  <c r="S22" i="1"/>
  <c r="G57" i="1"/>
  <c r="C57" i="1"/>
  <c r="G73" i="1"/>
  <c r="G72" i="1"/>
  <c r="G71" i="1"/>
  <c r="G70" i="1"/>
  <c r="G69" i="1"/>
  <c r="G68" i="1"/>
  <c r="G67" i="1"/>
  <c r="F66" i="1"/>
  <c r="E66" i="1"/>
  <c r="D66" i="1"/>
  <c r="C66" i="1"/>
  <c r="G64" i="1"/>
  <c r="G63" i="1"/>
  <c r="G62" i="1"/>
  <c r="G61" i="1"/>
  <c r="G60" i="1"/>
  <c r="G59" i="1"/>
  <c r="G58" i="1"/>
  <c r="F57" i="1"/>
  <c r="E57" i="1"/>
  <c r="D57" i="1"/>
  <c r="R21" i="1"/>
  <c r="M17" i="1"/>
  <c r="Q25" i="1"/>
  <c r="R25" i="1"/>
  <c r="Q21" i="1"/>
  <c r="Q17" i="1"/>
  <c r="R17" i="1"/>
  <c r="O17" i="1"/>
  <c r="Q13" i="1"/>
  <c r="P13" i="1"/>
  <c r="K12" i="1"/>
  <c r="S12" i="1" s="1"/>
  <c r="R13" i="1"/>
  <c r="K11" i="1"/>
  <c r="S11" i="1" s="1"/>
  <c r="K14" i="1"/>
  <c r="S14" i="1" s="1"/>
  <c r="K15" i="1"/>
  <c r="S15" i="1" s="1"/>
  <c r="K16" i="1"/>
  <c r="S16" i="1" s="1"/>
  <c r="K18" i="1"/>
  <c r="S18" i="1" s="1"/>
  <c r="K19" i="1"/>
  <c r="S19" i="1" s="1"/>
  <c r="K20" i="1"/>
  <c r="S20" i="1" s="1"/>
  <c r="K22" i="1"/>
  <c r="K23" i="1"/>
  <c r="S23" i="1" s="1"/>
  <c r="K24" i="1"/>
  <c r="S24" i="1" s="1"/>
  <c r="K10" i="1"/>
  <c r="S10" i="1" s="1"/>
  <c r="L23" i="2"/>
  <c r="M23" i="2"/>
  <c r="N23" i="2"/>
  <c r="O23" i="2"/>
  <c r="K23" i="2"/>
  <c r="L22" i="2"/>
  <c r="M22" i="2"/>
  <c r="N22" i="2"/>
  <c r="O22" i="2"/>
  <c r="K22" i="2"/>
  <c r="L21" i="2"/>
  <c r="M21" i="2"/>
  <c r="N21" i="2"/>
  <c r="O21" i="2"/>
  <c r="K21" i="2"/>
  <c r="L19" i="2"/>
  <c r="M19" i="2"/>
  <c r="N19" i="2"/>
  <c r="O19" i="2"/>
  <c r="K19" i="2"/>
  <c r="L18" i="2"/>
  <c r="M18" i="2"/>
  <c r="N18" i="2"/>
  <c r="O18" i="2"/>
  <c r="K18" i="2"/>
  <c r="L17" i="2"/>
  <c r="M17" i="2"/>
  <c r="N17" i="2"/>
  <c r="O17" i="2"/>
  <c r="K17" i="2"/>
  <c r="L15" i="2"/>
  <c r="M15" i="2"/>
  <c r="N15" i="2"/>
  <c r="O15" i="2"/>
  <c r="K15" i="2"/>
  <c r="L14" i="2"/>
  <c r="M14" i="2"/>
  <c r="N14" i="2"/>
  <c r="O14" i="2"/>
  <c r="K14" i="2"/>
  <c r="L13" i="2"/>
  <c r="M13" i="2"/>
  <c r="N13" i="2"/>
  <c r="O13" i="2"/>
  <c r="K13" i="2"/>
  <c r="L11" i="2"/>
  <c r="M11" i="2"/>
  <c r="N11" i="2"/>
  <c r="O11" i="2"/>
  <c r="K11" i="2"/>
  <c r="L10" i="2"/>
  <c r="M10" i="2"/>
  <c r="N10" i="2"/>
  <c r="O10" i="2"/>
  <c r="K10" i="2"/>
  <c r="L9" i="2"/>
  <c r="M9" i="2"/>
  <c r="N9" i="2"/>
  <c r="O9" i="2"/>
  <c r="K9" i="2"/>
  <c r="D61" i="3"/>
  <c r="E61" i="3"/>
  <c r="F61" i="3"/>
  <c r="C61" i="3"/>
  <c r="C49" i="3"/>
  <c r="D114" i="4"/>
  <c r="E114" i="4"/>
  <c r="F114" i="4"/>
  <c r="C114" i="4"/>
  <c r="D94" i="4"/>
  <c r="E94" i="4"/>
  <c r="F94" i="4"/>
  <c r="C94" i="4"/>
  <c r="F51" i="4"/>
  <c r="E51" i="4"/>
  <c r="D51" i="4"/>
  <c r="C51" i="4"/>
  <c r="G69" i="3"/>
  <c r="G68" i="3"/>
  <c r="G66" i="3"/>
  <c r="G71" i="3"/>
  <c r="G70" i="3"/>
  <c r="L16" i="3"/>
  <c r="K11" i="3"/>
  <c r="Q11" i="3" s="1"/>
  <c r="K10" i="3"/>
  <c r="J10" i="2" s="1"/>
  <c r="K13" i="3"/>
  <c r="J13" i="2" s="1"/>
  <c r="K14" i="3"/>
  <c r="J14" i="2" s="1"/>
  <c r="K15" i="3"/>
  <c r="Q15" i="3" s="1"/>
  <c r="K17" i="3"/>
  <c r="Q17" i="3" s="1"/>
  <c r="K18" i="3"/>
  <c r="Q18" i="3" s="1"/>
  <c r="K19" i="3"/>
  <c r="J19" i="2" s="1"/>
  <c r="K21" i="3"/>
  <c r="Q21" i="3" s="1"/>
  <c r="K22" i="3"/>
  <c r="Q22" i="3" s="1"/>
  <c r="K23" i="3"/>
  <c r="J23" i="2" s="1"/>
  <c r="M24" i="3"/>
  <c r="N24" i="3"/>
  <c r="O24" i="3"/>
  <c r="P24" i="3"/>
  <c r="L24" i="3"/>
  <c r="M20" i="3"/>
  <c r="N20" i="3"/>
  <c r="O20" i="3"/>
  <c r="P20" i="3"/>
  <c r="L20" i="3"/>
  <c r="M16" i="3"/>
  <c r="N16" i="3"/>
  <c r="O16" i="3"/>
  <c r="P16" i="3"/>
  <c r="M12" i="3"/>
  <c r="N12" i="3"/>
  <c r="O12" i="3"/>
  <c r="P12" i="3"/>
  <c r="L12" i="3"/>
  <c r="K16" i="3" l="1"/>
  <c r="Q16" i="3" s="1"/>
  <c r="G66" i="1"/>
  <c r="R26" i="1"/>
  <c r="Q26" i="1"/>
  <c r="N13" i="1"/>
  <c r="M25" i="1"/>
  <c r="N25" i="1"/>
  <c r="L25" i="1"/>
  <c r="P25" i="1"/>
  <c r="O13" i="1"/>
  <c r="N17" i="1"/>
  <c r="O25" i="1"/>
  <c r="L17" i="1"/>
  <c r="L13" i="1"/>
  <c r="M13" i="1"/>
  <c r="G61" i="3"/>
  <c r="N20" i="2"/>
  <c r="K24" i="3"/>
  <c r="K12" i="3"/>
  <c r="Q12" i="3" s="1"/>
  <c r="K20" i="3"/>
  <c r="N24" i="2"/>
  <c r="J22" i="2"/>
  <c r="P22" i="2" s="1"/>
  <c r="J18" i="2"/>
  <c r="P18" i="2" s="1"/>
  <c r="J15" i="2"/>
  <c r="P15" i="2" s="1"/>
  <c r="Q14" i="3"/>
  <c r="Q13" i="3"/>
  <c r="Q10" i="3"/>
  <c r="Q23" i="3"/>
  <c r="J21" i="2"/>
  <c r="P21" i="2" s="1"/>
  <c r="Q19" i="3"/>
  <c r="J17" i="2"/>
  <c r="P17" i="2" s="1"/>
  <c r="J11" i="2"/>
  <c r="P10" i="2"/>
  <c r="P23" i="2"/>
  <c r="O16" i="2"/>
  <c r="M16" i="2"/>
  <c r="J9" i="2"/>
  <c r="P9" i="2" s="1"/>
  <c r="P14" i="2"/>
  <c r="L16" i="2"/>
  <c r="P11" i="2"/>
  <c r="N12" i="2"/>
  <c r="N16" i="2"/>
  <c r="L20" i="2"/>
  <c r="O20" i="2"/>
  <c r="M24" i="2"/>
  <c r="O24" i="2"/>
  <c r="L24" i="2"/>
  <c r="K24" i="2"/>
  <c r="P19" i="2"/>
  <c r="M20" i="2"/>
  <c r="K20" i="2"/>
  <c r="P13" i="2"/>
  <c r="K16" i="2"/>
  <c r="M12" i="2"/>
  <c r="L12" i="2"/>
  <c r="O12" i="2"/>
  <c r="K12" i="2"/>
  <c r="L25" i="3"/>
  <c r="P25" i="3"/>
  <c r="O21" i="1" s="1"/>
  <c r="N25" i="3"/>
  <c r="M21" i="1" s="1"/>
  <c r="M25" i="3"/>
  <c r="L21" i="1" s="1"/>
  <c r="O25" i="3"/>
  <c r="N21" i="1" s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5" i="1"/>
  <c r="K13" i="1" l="1"/>
  <c r="L26" i="1"/>
  <c r="K25" i="1"/>
  <c r="S25" i="1" s="1"/>
  <c r="Q24" i="3"/>
  <c r="Q20" i="3"/>
  <c r="P17" i="1"/>
  <c r="K17" i="1" s="1"/>
  <c r="S17" i="1" s="1"/>
  <c r="N26" i="1"/>
  <c r="M26" i="1"/>
  <c r="O26" i="1"/>
  <c r="K25" i="3"/>
  <c r="N25" i="2"/>
  <c r="L25" i="2"/>
  <c r="J16" i="2"/>
  <c r="P16" i="2" s="1"/>
  <c r="J24" i="2"/>
  <c r="P24" i="2" s="1"/>
  <c r="O25" i="2"/>
  <c r="J20" i="2"/>
  <c r="P20" i="2" s="1"/>
  <c r="K25" i="2"/>
  <c r="M25" i="2"/>
  <c r="J12" i="2"/>
  <c r="P12" i="2" s="1"/>
  <c r="F12" i="3"/>
  <c r="G13" i="3"/>
  <c r="G14" i="3"/>
  <c r="G15" i="3"/>
  <c r="G16" i="3"/>
  <c r="G17" i="3"/>
  <c r="G18" i="3"/>
  <c r="G19" i="3"/>
  <c r="G20" i="3"/>
  <c r="G21" i="3"/>
  <c r="G22" i="3"/>
  <c r="G23" i="3"/>
  <c r="G25" i="3"/>
  <c r="G26" i="3"/>
  <c r="G27" i="3"/>
  <c r="G28" i="3"/>
  <c r="G29" i="3"/>
  <c r="G30" i="3"/>
  <c r="G31" i="3"/>
  <c r="G32" i="3"/>
  <c r="G33" i="3"/>
  <c r="G34" i="3"/>
  <c r="G35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51" i="3"/>
  <c r="G52" i="3"/>
  <c r="G53" i="3"/>
  <c r="G54" i="3"/>
  <c r="G55" i="3"/>
  <c r="G56" i="3"/>
  <c r="G57" i="3"/>
  <c r="G58" i="3"/>
  <c r="G59" i="3"/>
  <c r="G25" i="4"/>
  <c r="G26" i="4"/>
  <c r="G27" i="4"/>
  <c r="G28" i="4"/>
  <c r="G29" i="4"/>
  <c r="G30" i="4"/>
  <c r="G31" i="4"/>
  <c r="G33" i="4"/>
  <c r="G34" i="4"/>
  <c r="G35" i="4"/>
  <c r="G41" i="4"/>
  <c r="G42" i="4"/>
  <c r="G43" i="4"/>
  <c r="G44" i="4"/>
  <c r="G45" i="4"/>
  <c r="G46" i="4"/>
  <c r="G47" i="4"/>
  <c r="G48" i="4"/>
  <c r="G49" i="4"/>
  <c r="G53" i="4"/>
  <c r="G57" i="4"/>
  <c r="G58" i="4"/>
  <c r="G59" i="4"/>
  <c r="G60" i="4"/>
  <c r="G61" i="4"/>
  <c r="G62" i="4"/>
  <c r="G67" i="4"/>
  <c r="G69" i="4"/>
  <c r="G70" i="4"/>
  <c r="G71" i="4"/>
  <c r="G72" i="4"/>
  <c r="G73" i="4"/>
  <c r="G74" i="4"/>
  <c r="G75" i="4"/>
  <c r="G76" i="4"/>
  <c r="G77" i="4"/>
  <c r="G78" i="4"/>
  <c r="G79" i="4"/>
  <c r="G82" i="4"/>
  <c r="G84" i="4"/>
  <c r="G86" i="4"/>
  <c r="G88" i="4"/>
  <c r="G89" i="4"/>
  <c r="G90" i="4"/>
  <c r="G91" i="4"/>
  <c r="G92" i="4"/>
  <c r="G93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10" i="4"/>
  <c r="G113" i="4"/>
  <c r="G115" i="4"/>
  <c r="G116" i="4"/>
  <c r="G117" i="4"/>
  <c r="G118" i="4"/>
  <c r="G119" i="4"/>
  <c r="Q25" i="3" l="1"/>
  <c r="P21" i="1"/>
  <c r="K21" i="1" s="1"/>
  <c r="S21" i="1" s="1"/>
  <c r="S13" i="1"/>
  <c r="J25" i="2"/>
  <c r="P25" i="2" s="1"/>
  <c r="P26" i="1" l="1"/>
  <c r="K26" i="1" s="1"/>
  <c r="S26" i="1" s="1"/>
  <c r="D55" i="4" l="1"/>
  <c r="E55" i="4"/>
  <c r="F55" i="4"/>
  <c r="C55" i="4"/>
  <c r="C12" i="3"/>
  <c r="G83" i="4" l="1"/>
  <c r="G94" i="4"/>
  <c r="G55" i="4"/>
  <c r="C12" i="1"/>
  <c r="F64" i="4"/>
  <c r="E64" i="4"/>
  <c r="D64" i="4"/>
  <c r="D66" i="4"/>
  <c r="E66" i="4"/>
  <c r="F66" i="4"/>
  <c r="C66" i="4"/>
  <c r="C64" i="4"/>
  <c r="E39" i="1"/>
  <c r="F48" i="1"/>
  <c r="E48" i="1"/>
  <c r="D48" i="1"/>
  <c r="C48" i="1"/>
  <c r="F39" i="1"/>
  <c r="D39" i="1"/>
  <c r="C39" i="1"/>
  <c r="C30" i="1"/>
  <c r="D21" i="1"/>
  <c r="F30" i="1"/>
  <c r="E30" i="1"/>
  <c r="D30" i="1"/>
  <c r="G30" i="1" l="1"/>
  <c r="G48" i="1"/>
  <c r="G39" i="1"/>
  <c r="J4" i="1"/>
  <c r="G56" i="4"/>
  <c r="G87" i="4"/>
  <c r="G109" i="4"/>
  <c r="G68" i="4"/>
  <c r="G52" i="4"/>
  <c r="G65" i="4"/>
  <c r="G64" i="4"/>
  <c r="G66" i="4"/>
  <c r="E21" i="1"/>
  <c r="F21" i="1"/>
  <c r="C21" i="1"/>
  <c r="D12" i="1"/>
  <c r="E12" i="1"/>
  <c r="F12" i="1"/>
  <c r="G21" i="1" l="1"/>
  <c r="K4" i="1"/>
  <c r="G12" i="1"/>
  <c r="M4" i="1"/>
  <c r="L4" i="1"/>
  <c r="C76" i="4"/>
  <c r="E21" i="2"/>
  <c r="F21" i="2" s="1"/>
  <c r="E22" i="2"/>
  <c r="F22" i="2" s="1"/>
  <c r="E20" i="2"/>
  <c r="F20" i="2" s="1"/>
  <c r="D18" i="2"/>
  <c r="F18" i="2" s="1"/>
  <c r="D19" i="2"/>
  <c r="F19" i="2" s="1"/>
  <c r="D17" i="2"/>
  <c r="F17" i="2" s="1"/>
  <c r="C15" i="2"/>
  <c r="F15" i="2" s="1"/>
  <c r="C16" i="2"/>
  <c r="F16" i="2" s="1"/>
  <c r="C14" i="2"/>
  <c r="F14" i="2" s="1"/>
  <c r="B12" i="2"/>
  <c r="F12" i="2" s="1"/>
  <c r="B13" i="2"/>
  <c r="F13" i="2" s="1"/>
  <c r="B11" i="2"/>
  <c r="F11" i="2" s="1"/>
  <c r="D54" i="4"/>
  <c r="E54" i="4"/>
  <c r="E50" i="4" s="1"/>
  <c r="F54" i="4"/>
  <c r="C54" i="4"/>
  <c r="D40" i="4"/>
  <c r="E40" i="4"/>
  <c r="F40" i="4"/>
  <c r="C40" i="4"/>
  <c r="D39" i="4"/>
  <c r="E39" i="4"/>
  <c r="F39" i="4"/>
  <c r="C39" i="4"/>
  <c r="D38" i="4"/>
  <c r="E38" i="4"/>
  <c r="F38" i="4"/>
  <c r="C38" i="4"/>
  <c r="F37" i="4"/>
  <c r="E37" i="4"/>
  <c r="D37" i="4"/>
  <c r="C37" i="4"/>
  <c r="N4" i="1" l="1"/>
  <c r="C10" i="2"/>
  <c r="L4" i="2" s="1"/>
  <c r="G37" i="4"/>
  <c r="G38" i="4"/>
  <c r="G39" i="4"/>
  <c r="G40" i="4"/>
  <c r="G51" i="4"/>
  <c r="G54" i="4"/>
  <c r="G114" i="4"/>
  <c r="C50" i="4"/>
  <c r="D36" i="4"/>
  <c r="D10" i="2"/>
  <c r="M4" i="2" s="1"/>
  <c r="B10" i="2"/>
  <c r="K4" i="2" s="1"/>
  <c r="E10" i="2"/>
  <c r="N4" i="2" s="1"/>
  <c r="F10" i="2" l="1"/>
  <c r="O4" i="2" s="1"/>
  <c r="E12" i="3"/>
  <c r="D12" i="3"/>
  <c r="D49" i="3"/>
  <c r="E49" i="3"/>
  <c r="F49" i="3"/>
  <c r="D36" i="3"/>
  <c r="E36" i="3"/>
  <c r="F36" i="3"/>
  <c r="C36" i="3"/>
  <c r="D24" i="3"/>
  <c r="E24" i="3"/>
  <c r="F24" i="3"/>
  <c r="C24" i="3"/>
  <c r="C11" i="3" s="1"/>
  <c r="C10" i="3" s="1"/>
  <c r="D112" i="4"/>
  <c r="D111" i="4" s="1"/>
  <c r="E112" i="4"/>
  <c r="E111" i="4" s="1"/>
  <c r="F112" i="4"/>
  <c r="F111" i="4" s="1"/>
  <c r="C112" i="4"/>
  <c r="D104" i="4"/>
  <c r="E104" i="4"/>
  <c r="F104" i="4"/>
  <c r="C104" i="4"/>
  <c r="D95" i="4"/>
  <c r="E95" i="4"/>
  <c r="F95" i="4"/>
  <c r="C95" i="4"/>
  <c r="D90" i="4"/>
  <c r="E90" i="4"/>
  <c r="F90" i="4"/>
  <c r="C90" i="4"/>
  <c r="D85" i="4"/>
  <c r="E85" i="4"/>
  <c r="F85" i="4"/>
  <c r="C85" i="4"/>
  <c r="D81" i="4"/>
  <c r="E81" i="4"/>
  <c r="F81" i="4"/>
  <c r="C81" i="4"/>
  <c r="D76" i="4"/>
  <c r="E76" i="4"/>
  <c r="F76" i="4"/>
  <c r="D69" i="4"/>
  <c r="E69" i="4"/>
  <c r="F69" i="4"/>
  <c r="C69" i="4"/>
  <c r="D63" i="4"/>
  <c r="E63" i="4"/>
  <c r="F63" i="4"/>
  <c r="C63" i="4"/>
  <c r="D59" i="4"/>
  <c r="E59" i="4"/>
  <c r="F59" i="4"/>
  <c r="C59" i="4"/>
  <c r="D50" i="4"/>
  <c r="F50" i="4"/>
  <c r="D41" i="4"/>
  <c r="E41" i="4"/>
  <c r="F41" i="4"/>
  <c r="C41" i="4"/>
  <c r="E36" i="4"/>
  <c r="F36" i="4"/>
  <c r="C36" i="4"/>
  <c r="D33" i="4"/>
  <c r="E33" i="4"/>
  <c r="F33" i="4"/>
  <c r="C33" i="4"/>
  <c r="D29" i="4"/>
  <c r="E29" i="4"/>
  <c r="F29" i="4"/>
  <c r="C29" i="4"/>
  <c r="D26" i="4"/>
  <c r="D25" i="4" s="1"/>
  <c r="E26" i="4"/>
  <c r="F26" i="4"/>
  <c r="C26" i="4"/>
  <c r="F11" i="3" l="1"/>
  <c r="F10" i="3" s="1"/>
  <c r="E11" i="3"/>
  <c r="E10" i="3" s="1"/>
  <c r="M4" i="3" s="1"/>
  <c r="D11" i="3"/>
  <c r="D10" i="3" s="1"/>
  <c r="G24" i="3"/>
  <c r="G81" i="4"/>
  <c r="G85" i="4"/>
  <c r="G50" i="4"/>
  <c r="G36" i="3"/>
  <c r="G49" i="3"/>
  <c r="G12" i="3"/>
  <c r="C111" i="4"/>
  <c r="G111" i="4" s="1"/>
  <c r="G112" i="4"/>
  <c r="G63" i="4"/>
  <c r="G36" i="4"/>
  <c r="D80" i="4"/>
  <c r="F80" i="4"/>
  <c r="C80" i="4"/>
  <c r="E80" i="4"/>
  <c r="L4" i="3"/>
  <c r="F25" i="4"/>
  <c r="E25" i="4"/>
  <c r="C25" i="4"/>
  <c r="E32" i="4"/>
  <c r="K4" i="3"/>
  <c r="N4" i="3"/>
  <c r="C32" i="4"/>
  <c r="F32" i="4"/>
  <c r="D32" i="4"/>
  <c r="F10" i="4"/>
  <c r="E10" i="4"/>
  <c r="D10" i="4"/>
  <c r="C10" i="4"/>
  <c r="G11" i="3" l="1"/>
  <c r="G10" i="3" s="1"/>
  <c r="O4" i="3" s="1"/>
  <c r="G80" i="4"/>
  <c r="G32" i="4"/>
  <c r="D24" i="4"/>
  <c r="D23" i="4" s="1"/>
  <c r="K10" i="4" s="1"/>
  <c r="C24" i="4"/>
  <c r="F24" i="4"/>
  <c r="F23" i="4" s="1"/>
  <c r="M10" i="4" s="1"/>
  <c r="E24" i="4"/>
  <c r="G10" i="4"/>
  <c r="L10" i="4" l="1"/>
  <c r="G24" i="4"/>
  <c r="C23" i="4"/>
  <c r="J10" i="4" s="1"/>
  <c r="G23" i="4" l="1"/>
  <c r="N10" i="4" s="1"/>
</calcChain>
</file>

<file path=xl/sharedStrings.xml><?xml version="1.0" encoding="utf-8"?>
<sst xmlns="http://schemas.openxmlformats.org/spreadsheetml/2006/main" count="394" uniqueCount="162">
  <si>
    <t>Autotransporta uzturēšanas izdevumi vidēji uz vienu autotransporta vienību</t>
  </si>
  <si>
    <t>kur</t>
  </si>
  <si>
    <t xml:space="preserve">Izejas dati </t>
  </si>
  <si>
    <t>1.cet.</t>
  </si>
  <si>
    <t>2.cet.</t>
  </si>
  <si>
    <t>3.cet.</t>
  </si>
  <si>
    <t>4.cet.</t>
  </si>
  <si>
    <t>Transportlīdzekļu uzturēšana un remonts</t>
  </si>
  <si>
    <t>Apdrošināšanas izdevumi</t>
  </si>
  <si>
    <t>Transportlīdzekļu noma</t>
  </si>
  <si>
    <t>Degviela</t>
  </si>
  <si>
    <t>Administratīvie izdevumi vidēji uz vienu amata vietu</t>
  </si>
  <si>
    <t>Nekustamā īpašuma uzturēšanas kopējie faktiskie/plānotie izdevumi</t>
  </si>
  <si>
    <t>Ēku, būvju un telpu uzturēšana</t>
  </si>
  <si>
    <t>Ēku, telpu īre un noma</t>
  </si>
  <si>
    <t>Ēku, būvju un telpu kārtējais remonts</t>
  </si>
  <si>
    <t>Vidējais faktiskais/plānotais amata vietu skaits</t>
  </si>
  <si>
    <t>Pasta, telefona un citi sakaru pakalpojumi</t>
  </si>
  <si>
    <t>Iestādes administratīvie izdevumi un ar iestādes darbības nodrošināšanu saistītie izdevumi</t>
  </si>
  <si>
    <t>Iekārtas, inventāra un aparatūras remonts, tehniskā apkalpošana</t>
  </si>
  <si>
    <t>Pārējie remontdarbu un iestāžu uzturēšanas pakalpojumi</t>
  </si>
  <si>
    <t>Informācijas tehnoloģiju pakalpojumi</t>
  </si>
  <si>
    <t>Iekārtu un inventāra īre un noma</t>
  </si>
  <si>
    <t>Citi pakalpojumi</t>
  </si>
  <si>
    <t>Izdevumi periodikas iegādei</t>
  </si>
  <si>
    <t>Budžeta iestāžu dabas resursu nodokļa maksājumi</t>
  </si>
  <si>
    <t>Pārējie budžeta iestāžu pārskaitītie nodokļi un nodevas</t>
  </si>
  <si>
    <t>Profesionālās darbības civiltiesiskās apdrošināšanas izdevumi</t>
  </si>
  <si>
    <t>uz 01.01.</t>
  </si>
  <si>
    <t>uz 01.02.</t>
  </si>
  <si>
    <t>uz 01.03.</t>
  </si>
  <si>
    <t>uz 01.04.</t>
  </si>
  <si>
    <t>uz 01.05.</t>
  </si>
  <si>
    <t>uz 01.06.</t>
  </si>
  <si>
    <t>uz 01.07.</t>
  </si>
  <si>
    <t>uz 01.08.</t>
  </si>
  <si>
    <t>uz 01.09.</t>
  </si>
  <si>
    <t>uz 01.10.</t>
  </si>
  <si>
    <t>uz 01.11.</t>
  </si>
  <si>
    <t>uz 01.12.</t>
  </si>
  <si>
    <t>Preces un pakalpojumi</t>
  </si>
  <si>
    <t>Mācību, darba un dienesta komandējumi, dienesta, darba braucieni</t>
  </si>
  <si>
    <t>Iekšzemes mācību, darba un dienesta komandējumi, dienesta, darba braucieni</t>
  </si>
  <si>
    <t>Dienas nauda</t>
  </si>
  <si>
    <t>Pārējie komandējumu un dienesta, darba braucienu izdevumi</t>
  </si>
  <si>
    <t>Ārvalstu mācību, darba un dienesta komandējumi, dienesta, darba braucieni</t>
  </si>
  <si>
    <t>Pakalpojumi</t>
  </si>
  <si>
    <t>Valsts nozīmes datu pārraides tīkla pakalpojumi (pieslēguma punkta abonēšanas maksa, pieslēguma punkta ierīkošanas maksa un citi izdevumi)</t>
  </si>
  <si>
    <t>Pārējie sakaru pakalpojumi</t>
  </si>
  <si>
    <t xml:space="preserve"> Izdevumi par komunālajiem pakalpojumiem</t>
  </si>
  <si>
    <t>Izdevumi par apkuri</t>
  </si>
  <si>
    <t>Izdevumi par ūdeni un kanalizāciju</t>
  </si>
  <si>
    <t>Izdevumi par elektroenerģiju</t>
  </si>
  <si>
    <t>Izdevumi par pārējiem komunālajiem pakalpojumiem</t>
  </si>
  <si>
    <t>Administratīvie izdevumi un sabiedriskās attiecības, kursu un semināru organizēšana</t>
  </si>
  <si>
    <t>Auditoru, tulku pakalpojumi, izdevumi par iestāžu pasūtītajiem pētījumiem</t>
  </si>
  <si>
    <t>Izdevumi par transporta pakalpojumiem</t>
  </si>
  <si>
    <t>Normatīvajos aktos noteiktie darba devēja veselības izdevumi darba ņēmējiem</t>
  </si>
  <si>
    <t>Bankas komisija, pakalpojumi</t>
  </si>
  <si>
    <t>Ārvalstīs strādājošo darbinieku bērna pirmsskolas un skolas izdevumu kompensācija</t>
  </si>
  <si>
    <t>Ārvalstīs strādājošo darbinieku dzīvokļa īres un komunālo izdevumu kompensācija</t>
  </si>
  <si>
    <t>Pārējie iestādes administratīvie izdevumi</t>
  </si>
  <si>
    <t>Remontdarbi un iestāžu uzturēšanas pakalpojumi (izņemot ēku, būvju un ceļu kapitālo remontu)</t>
  </si>
  <si>
    <t>Autoceļu un ielu pārvaldīšana un uzturēšana</t>
  </si>
  <si>
    <t>Informācijas sistēmas uzturēšana</t>
  </si>
  <si>
    <t>Informācijas sistēmas licenču nomas izdevumi</t>
  </si>
  <si>
    <t>Pārējie informācijas tehnoloģiju pakalpojumi</t>
  </si>
  <si>
    <t>Īre un noma</t>
  </si>
  <si>
    <t>Zemes noma</t>
  </si>
  <si>
    <t>Pārējā noma</t>
  </si>
  <si>
    <t>Izdevumi, kas saistīti ar operatīvo darbību</t>
  </si>
  <si>
    <t>Maksa par zinātniskās pētniecības darbu izpildi</t>
  </si>
  <si>
    <t>Pašvaldību līdzekļi neparedzētiem gadījumiem</t>
  </si>
  <si>
    <t>Izdevumi juridiskās palīdzības sniedzējiem un zvērinātiem tiesu izpildītājiem</t>
  </si>
  <si>
    <t>Iestādes iekšējo kolektīvo pasākumu organizēšanas izdevumi</t>
  </si>
  <si>
    <t>Pārējie iepriekš neklasificētie pakalpojumu veidi</t>
  </si>
  <si>
    <t>Maksājumi par saņemtajiem finanšu pakalpojumiem</t>
  </si>
  <si>
    <t>Maksājumi par valsts parāda apkalpošanu</t>
  </si>
  <si>
    <t>Komisijas maksas par izmantotajiem atvasinātajiem finanšu instrumentiem</t>
  </si>
  <si>
    <t>Maksājumi par pašvaldību parāda apkalpošanu</t>
  </si>
  <si>
    <t>Krājumi, materiāli, energoresursi, preces, biroja preces un inventārs, kurus neuzskaita kodā 5000</t>
  </si>
  <si>
    <t>Biroja preces un inventārs</t>
  </si>
  <si>
    <t>Biroja preces</t>
  </si>
  <si>
    <t>Inventārs</t>
  </si>
  <si>
    <t>Spectērpi</t>
  </si>
  <si>
    <t>Kurināmais un enerģētiskie materiāli</t>
  </si>
  <si>
    <t>Kurināmais</t>
  </si>
  <si>
    <t>Pārējie enerģētiskie materiāli</t>
  </si>
  <si>
    <t>Materiāli un izejvielas palīgražošanai</t>
  </si>
  <si>
    <t>Zāles, ķimikālijas, laboratorijas preces, medicīniskās ierīces, medicīniskie instrumenti, laboratorijas dzīvnieki un to uzturēšana</t>
  </si>
  <si>
    <t>Zāles, ķimikālijas, laboratorijas preces</t>
  </si>
  <si>
    <t>Asins iegāde</t>
  </si>
  <si>
    <t>Medicīnas instrumenti, laboratorijas dzīvnieki un to uzturēšana</t>
  </si>
  <si>
    <t>Kārtējā remonta un iestāžu uzturēšanas materiāli</t>
  </si>
  <si>
    <t>Valsts un pašvaldību aprūpē un apgādē esošo personu uzturēšana</t>
  </si>
  <si>
    <t>Mīkstais inventārs</t>
  </si>
  <si>
    <t>Virtuves inventārs, trauki un galda piederumi</t>
  </si>
  <si>
    <t>Ēdināšanas izdevumi</t>
  </si>
  <si>
    <t>Formas tērpi un speciālais apģērbs</t>
  </si>
  <si>
    <t>Uzturdevas kompensācija naudā</t>
  </si>
  <si>
    <t>Apdrošināšanas izdevumi veselības, dzīvības un nelaimes gadījumu apdrošināšanai</t>
  </si>
  <si>
    <t>Pārējie valsts un pašvaldību aprūpē un apgādē esošo personu uzturēšanas izdevumi, kuri nav minēti citos koda 2360 apakškodos</t>
  </si>
  <si>
    <t>Mācību līdzekļi un materiāli</t>
  </si>
  <si>
    <t>Specifiskie materiāli un inventārs</t>
  </si>
  <si>
    <t>Munīcija</t>
  </si>
  <si>
    <t>Speciālais militārais inventārs</t>
  </si>
  <si>
    <t>Speciālā militārā inventāra remonts un izveidošana</t>
  </si>
  <si>
    <t>Pārējie specifiskas lietošanas materiāli un inventārs</t>
  </si>
  <si>
    <t>Pārējās preces</t>
  </si>
  <si>
    <t>Budžeta iestāžu nodokļu maksājumi</t>
  </si>
  <si>
    <t>Budžeta iestāžu pievienotās vērtības nodokļa maksājumi</t>
  </si>
  <si>
    <t>Budžeta iestāžu nekustamā īpašuma nodokļa (t.sk. zemes nodokļa parāda) maksājumi budžetā</t>
  </si>
  <si>
    <t>Iedzīvotāju ienākuma nodoklis (no maksātnespējīgā darba devēja darbinieku prasījumu summām)</t>
  </si>
  <si>
    <t>Valsts sociālās apdrošināšanas obligātās iemaksas (no maksātnespējīgā darba devēja darbinieku prasījumu summām)</t>
  </si>
  <si>
    <t>Pakalpojumi, kurus budžeta iestādes apmaksā noteikto funkciju ietvaros, kas nav iestādes administratīvie izdevumi</t>
  </si>
  <si>
    <r>
      <t xml:space="preserve">­ </t>
    </r>
    <r>
      <rPr>
        <sz val="12"/>
        <color theme="1"/>
        <rFont val="Times New Roman"/>
        <family val="2"/>
        <charset val="186"/>
      </rPr>
      <t>indikatoru aprēķināšanā neieskaitāmie izdevumi</t>
    </r>
  </si>
  <si>
    <t xml:space="preserve">              – nekustamā īpašuma uzturēšanas kopējie faktiskie/plānotie izdevumi pārskata gadā,</t>
  </si>
  <si>
    <t>ƒ2 =</t>
  </si>
  <si>
    <t xml:space="preserve">                – pārskata gada vidējais faktiskais/plānotais amata vietu skaits.</t>
  </si>
  <si>
    <t>ƒ3 =</t>
  </si>
  <si>
    <t xml:space="preserve">              – autotransporta kopējie uzturēšanas faktiskie/plānotie izdevumi pārskata gadā,</t>
  </si>
  <si>
    <t>Kopējie autotransporta uzturēšanas faktiskie/plānotie izdevumi, t.sk. izdevumu sadalījums pa EKK</t>
  </si>
  <si>
    <r>
      <t>Inventārs</t>
    </r>
    <r>
      <rPr>
        <i/>
        <sz val="10"/>
        <color theme="1"/>
        <rFont val="Times New Roman"/>
        <family val="2"/>
        <charset val="186"/>
      </rPr>
      <t xml:space="preserve"> (autotransporta uzturēšanai nepieciešamais inventārs)</t>
    </r>
  </si>
  <si>
    <r>
      <t xml:space="preserve">Pārējās preces </t>
    </r>
    <r>
      <rPr>
        <i/>
        <sz val="10"/>
        <color theme="1"/>
        <rFont val="Times New Roman"/>
        <family val="2"/>
        <charset val="186"/>
      </rPr>
      <t>(citu preču vērtība autotransporta uzturēšanai)</t>
    </r>
  </si>
  <si>
    <t>ƒ4 =</t>
  </si>
  <si>
    <t>ƒ1 =</t>
  </si>
  <si>
    <t>Gadā</t>
  </si>
  <si>
    <t>Kabineti, sēžu telpas, zāles</t>
  </si>
  <si>
    <t>Zeme, laukumi  un līdzvērtīgs nekustamais īpašums</t>
  </si>
  <si>
    <t>Angāri, noliktavas, nepabeigtās būves, garāžas un līdzvērtīgs nekustamais īpašums</t>
  </si>
  <si>
    <t>Īpašums, kas ir izīrēts</t>
  </si>
  <si>
    <t>1.cet. kopā</t>
  </si>
  <si>
    <t>2.cet.kopā</t>
  </si>
  <si>
    <t>3.cet.kopā</t>
  </si>
  <si>
    <t>4.cet.kopā</t>
  </si>
  <si>
    <t>kopā:</t>
  </si>
  <si>
    <t>Datums</t>
  </si>
  <si>
    <t>Īpašumā esošie vieglie automobiļi</t>
  </si>
  <si>
    <t>Nomātie vieglie automobiļi</t>
  </si>
  <si>
    <t>Patapinātie vieglie automobiļi</t>
  </si>
  <si>
    <t>Dīkstāvē esošie vieglie automobiļi</t>
  </si>
  <si>
    <t>Autobusi, kravas automobiļi</t>
  </si>
  <si>
    <t>Citas automobiļu vienības, kas nav vieglie automobiļi</t>
  </si>
  <si>
    <t>Koplietošanas telpas (kāpņu telpas, gaiteņi, lifti, balkoni, terases, lodžijas un līdzvērtīgs nekustamais īpašums)</t>
  </si>
  <si>
    <t>Maiņas automobiļi</t>
  </si>
  <si>
    <r>
      <t>Maiņas automobiļi</t>
    </r>
    <r>
      <rPr>
        <sz val="11"/>
        <color theme="1"/>
        <rFont val="Times New Roman"/>
        <family val="1"/>
        <charset val="186"/>
      </rPr>
      <t>¹</t>
    </r>
  </si>
  <si>
    <t>Kopējie nekustāmā īpašuma uzturēšanas faktiskie/plānotie izdevumi, t.sk. izdevumu sadalījums pa EKK</t>
  </si>
  <si>
    <t>Kopējie administratīvie faktiskie/plānotie izdevumi</t>
  </si>
  <si>
    <t xml:space="preserve">                         – kopējie administratīvie faktiskie/plānotie izdevumi pārskata gadā,</t>
  </si>
  <si>
    <t xml:space="preserve">                         – pārskata gada vidējais faktiskais/plānotais amata vietu skaits.</t>
  </si>
  <si>
    <t xml:space="preserve">   kur</t>
  </si>
  <si>
    <t xml:space="preserve">Vidējā rīcībā esošā/plānotā nekustamā īpašuma platība (m2) </t>
  </si>
  <si>
    <r>
      <t xml:space="preserve">              – vidējā rīcībā esošā/plānotā nekustamā īpašuma platība (m</t>
    </r>
    <r>
      <rPr>
        <vertAlign val="superscript"/>
        <sz val="12"/>
        <color theme="1"/>
        <rFont val="Times New Roman"/>
        <family val="1"/>
        <charset val="186"/>
      </rPr>
      <t>2</t>
    </r>
    <r>
      <rPr>
        <sz val="12"/>
        <color theme="1"/>
        <rFont val="Times New Roman"/>
        <family val="1"/>
        <charset val="186"/>
      </rPr>
      <t>) pārskata gadā.</t>
    </r>
  </si>
  <si>
    <r>
      <t xml:space="preserve">                – vidējā rīcībā esošā/plānotā ēku (telpu) platība (m</t>
    </r>
    <r>
      <rPr>
        <vertAlign val="superscript"/>
        <sz val="12"/>
        <color theme="1"/>
        <rFont val="Times New Roman"/>
        <family val="1"/>
        <charset val="186"/>
      </rPr>
      <t>2</t>
    </r>
    <r>
      <rPr>
        <sz val="12"/>
        <color theme="1"/>
        <rFont val="Times New Roman"/>
        <family val="1"/>
        <charset val="186"/>
      </rPr>
      <t>) pārskata gadā;</t>
    </r>
  </si>
  <si>
    <r>
      <t>Nekustamā īpašuma uzturēšanas izdevumi vidēji uz vienu nekustamā īpašuma m</t>
    </r>
    <r>
      <rPr>
        <b/>
        <u/>
        <vertAlign val="superscript"/>
        <sz val="12"/>
        <color theme="1"/>
        <rFont val="Times New Roman"/>
        <family val="1"/>
        <charset val="186"/>
      </rPr>
      <t>2</t>
    </r>
  </si>
  <si>
    <r>
      <t>Ēku (telpu) m</t>
    </r>
    <r>
      <rPr>
        <b/>
        <u/>
        <vertAlign val="superscript"/>
        <sz val="12"/>
        <color theme="1"/>
        <rFont val="Times New Roman"/>
        <family val="1"/>
        <charset val="186"/>
      </rPr>
      <t>2</t>
    </r>
    <r>
      <rPr>
        <b/>
        <u/>
        <sz val="12"/>
        <color theme="1"/>
        <rFont val="Times New Roman"/>
        <family val="1"/>
        <charset val="186"/>
      </rPr>
      <t xml:space="preserve"> skaits vidēji uz vienu amata vietu</t>
    </r>
  </si>
  <si>
    <t>Autotransporta  kopējie uzturēšanas  faktiskie/plānotie izdevumi</t>
  </si>
  <si>
    <t xml:space="preserve">              – vidējais pārskata gadā rīcībā esošo/plānoto autotransporta vienību skaits.</t>
  </si>
  <si>
    <t>Vidējais rīcībā esošo/plānoto autotransporta vienību skaits</t>
  </si>
  <si>
    <t>Kopējais rīcībā esošais/plānotais autotransports, t.sk.:</t>
  </si>
  <si>
    <t>¹automobiļi, kas uz laiku atrodas ministrijas rīcībā, aizvietojot kādu citu automobiļa vienību</t>
  </si>
  <si>
    <t>Kopējā rīcībā esošā/plānotā  nekustamā īpašuma platība (t.sk. īrētā un nomātā), t.sk.: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</si>
</sst>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Ls&quot;\ * #,##0.00_-;\-&quot;Ls&quot;\ * #,##0.00_-;_-&quot;Ls&quot;\ * &quot;-&quot;??_-;_-@_-"/>
    <numFmt numFmtId="164" formatCode="&quot;Ls&quot;\ #,##0.00;[Red]&quot;Ls&quot;\ #,##0.00"/>
    <numFmt numFmtId="165" formatCode="0;[Red]0"/>
  </numFmts>
  <fonts count="19" x14ac:knownFonts="1">
    <font>
      <sz val="12"/>
      <color theme="1"/>
      <name val="Times New Roman"/>
      <family val="2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2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color theme="1"/>
      <name val="Times New Roman"/>
      <family val="2"/>
      <charset val="186"/>
    </font>
    <font>
      <b/>
      <i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2"/>
      <charset val="186"/>
    </font>
    <font>
      <i/>
      <sz val="9"/>
      <color theme="1"/>
      <name val="Times New Roman"/>
      <family val="2"/>
      <charset val="186"/>
    </font>
    <font>
      <sz val="9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  <font>
      <b/>
      <u/>
      <vertAlign val="superscript"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3" fontId="1" fillId="0" borderId="0" xfId="0" applyNumberFormat="1" applyFont="1"/>
    <xf numFmtId="3" fontId="0" fillId="0" borderId="0" xfId="0" applyNumberFormat="1" applyFill="1"/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/>
    </xf>
    <xf numFmtId="0" fontId="0" fillId="2" borderId="4" xfId="0" applyFill="1" applyBorder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4" fontId="1" fillId="0" borderId="0" xfId="0" applyNumberFormat="1" applyFont="1" applyFill="1"/>
    <xf numFmtId="165" fontId="1" fillId="3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right"/>
    </xf>
    <xf numFmtId="3" fontId="2" fillId="0" borderId="0" xfId="0" applyNumberFormat="1" applyFont="1" applyFill="1" applyBorder="1"/>
    <xf numFmtId="3" fontId="5" fillId="0" borderId="0" xfId="0" applyNumberFormat="1" applyFont="1" applyFill="1" applyBorder="1"/>
    <xf numFmtId="3" fontId="1" fillId="0" borderId="0" xfId="0" applyNumberFormat="1" applyFont="1" applyFill="1" applyBorder="1"/>
    <xf numFmtId="0" fontId="8" fillId="0" borderId="0" xfId="0" applyFont="1" applyFill="1" applyBorder="1" applyAlignment="1">
      <alignment wrapText="1"/>
    </xf>
    <xf numFmtId="3" fontId="0" fillId="0" borderId="0" xfId="0" applyNumberFormat="1" applyFill="1" applyAlignment="1">
      <alignment vertical="top"/>
    </xf>
    <xf numFmtId="3" fontId="0" fillId="0" borderId="0" xfId="0" applyNumberFormat="1" applyFill="1" applyBorder="1" applyAlignment="1">
      <alignment vertical="top"/>
    </xf>
    <xf numFmtId="3" fontId="0" fillId="0" borderId="0" xfId="0" applyNumberForma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3" fontId="4" fillId="3" borderId="16" xfId="0" applyNumberFormat="1" applyFont="1" applyFill="1" applyBorder="1"/>
    <xf numFmtId="3" fontId="1" fillId="3" borderId="16" xfId="0" applyNumberFormat="1" applyFont="1" applyFill="1" applyBorder="1" applyAlignment="1">
      <alignment horizontal="center"/>
    </xf>
    <xf numFmtId="3" fontId="1" fillId="3" borderId="16" xfId="0" applyNumberFormat="1" applyFont="1" applyFill="1" applyBorder="1" applyAlignment="1">
      <alignment horizontal="center" vertical="top"/>
    </xf>
    <xf numFmtId="3" fontId="10" fillId="3" borderId="17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wrapText="1"/>
    </xf>
    <xf numFmtId="0" fontId="1" fillId="0" borderId="0" xfId="0" applyFont="1" applyAlignment="1">
      <alignment horizontal="right" vertical="top"/>
    </xf>
    <xf numFmtId="44" fontId="1" fillId="0" borderId="0" xfId="0" applyNumberFormat="1" applyFont="1" applyFill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164" fontId="1" fillId="3" borderId="4" xfId="0" applyNumberFormat="1" applyFont="1" applyFill="1" applyBorder="1" applyAlignment="1">
      <alignment vertical="top"/>
    </xf>
    <xf numFmtId="3" fontId="2" fillId="0" borderId="13" xfId="0" applyNumberFormat="1" applyFont="1" applyBorder="1"/>
    <xf numFmtId="3" fontId="2" fillId="0" borderId="7" xfId="0" applyNumberFormat="1" applyFont="1" applyBorder="1"/>
    <xf numFmtId="3" fontId="2" fillId="0" borderId="24" xfId="0" applyNumberFormat="1" applyFont="1" applyBorder="1"/>
    <xf numFmtId="3" fontId="2" fillId="4" borderId="24" xfId="0" applyNumberFormat="1" applyFont="1" applyFill="1" applyBorder="1"/>
    <xf numFmtId="3" fontId="2" fillId="0" borderId="11" xfId="0" applyNumberFormat="1" applyFont="1" applyBorder="1"/>
    <xf numFmtId="3" fontId="5" fillId="0" borderId="24" xfId="0" applyNumberFormat="1" applyFont="1" applyBorder="1"/>
    <xf numFmtId="3" fontId="2" fillId="4" borderId="28" xfId="0" applyNumberFormat="1" applyFont="1" applyFill="1" applyBorder="1"/>
    <xf numFmtId="3" fontId="2" fillId="4" borderId="13" xfId="0" applyNumberFormat="1" applyFont="1" applyFill="1" applyBorder="1"/>
    <xf numFmtId="0" fontId="11" fillId="3" borderId="1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7" fillId="0" borderId="11" xfId="0" applyFont="1" applyBorder="1" applyAlignment="1">
      <alignment horizontal="left" vertical="top"/>
    </xf>
    <xf numFmtId="0" fontId="5" fillId="0" borderId="7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3" fontId="5" fillId="0" borderId="10" xfId="0" applyNumberFormat="1" applyFont="1" applyBorder="1"/>
    <xf numFmtId="3" fontId="5" fillId="0" borderId="6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Fill="1" applyBorder="1"/>
    <xf numFmtId="3" fontId="5" fillId="0" borderId="13" xfId="0" applyNumberFormat="1" applyFont="1" applyBorder="1"/>
    <xf numFmtId="3" fontId="5" fillId="2" borderId="13" xfId="0" applyNumberFormat="1" applyFont="1" applyFill="1" applyBorder="1"/>
    <xf numFmtId="3" fontId="5" fillId="2" borderId="14" xfId="0" applyNumberFormat="1" applyFont="1" applyFill="1" applyBorder="1"/>
    <xf numFmtId="3" fontId="5" fillId="0" borderId="11" xfId="0" applyNumberFormat="1" applyFont="1" applyBorder="1"/>
    <xf numFmtId="3" fontId="5" fillId="0" borderId="7" xfId="0" applyNumberFormat="1" applyFont="1" applyFill="1" applyBorder="1"/>
    <xf numFmtId="3" fontId="5" fillId="0" borderId="7" xfId="0" applyNumberFormat="1" applyFont="1" applyBorder="1"/>
    <xf numFmtId="3" fontId="5" fillId="2" borderId="7" xfId="0" applyNumberFormat="1" applyFont="1" applyFill="1" applyBorder="1"/>
    <xf numFmtId="3" fontId="2" fillId="0" borderId="12" xfId="0" applyNumberFormat="1" applyFont="1" applyFill="1" applyBorder="1"/>
    <xf numFmtId="3" fontId="2" fillId="0" borderId="24" xfId="0" applyNumberFormat="1" applyFont="1" applyFill="1" applyBorder="1"/>
    <xf numFmtId="3" fontId="2" fillId="2" borderId="24" xfId="0" applyNumberFormat="1" applyFont="1" applyFill="1" applyBorder="1"/>
    <xf numFmtId="3" fontId="2" fillId="2" borderId="17" xfId="0" applyNumberFormat="1" applyFont="1" applyFill="1" applyBorder="1"/>
    <xf numFmtId="0" fontId="2" fillId="0" borderId="12" xfId="0" applyFont="1" applyBorder="1"/>
    <xf numFmtId="0" fontId="2" fillId="0" borderId="24" xfId="0" applyFont="1" applyBorder="1"/>
    <xf numFmtId="0" fontId="2" fillId="0" borderId="17" xfId="0" applyFont="1" applyBorder="1"/>
    <xf numFmtId="0" fontId="2" fillId="0" borderId="11" xfId="0" applyFont="1" applyBorder="1"/>
    <xf numFmtId="0" fontId="2" fillId="0" borderId="7" xfId="0" applyFont="1" applyBorder="1"/>
    <xf numFmtId="0" fontId="2" fillId="0" borderId="34" xfId="0" applyFont="1" applyBorder="1"/>
    <xf numFmtId="0" fontId="2" fillId="0" borderId="13" xfId="0" applyFont="1" applyBorder="1"/>
    <xf numFmtId="0" fontId="2" fillId="0" borderId="14" xfId="0" applyFont="1" applyBorder="1"/>
    <xf numFmtId="0" fontId="5" fillId="2" borderId="29" xfId="0" applyFont="1" applyFill="1" applyBorder="1" applyAlignment="1">
      <alignment vertical="top" wrapText="1"/>
    </xf>
    <xf numFmtId="3" fontId="5" fillId="2" borderId="29" xfId="0" applyNumberFormat="1" applyFont="1" applyFill="1" applyBorder="1"/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8" fillId="0" borderId="11" xfId="0" applyNumberFormat="1" applyFont="1" applyFill="1" applyBorder="1"/>
    <xf numFmtId="3" fontId="8" fillId="0" borderId="7" xfId="0" applyNumberFormat="1" applyFont="1" applyFill="1" applyBorder="1"/>
    <xf numFmtId="3" fontId="7" fillId="0" borderId="7" xfId="0" applyNumberFormat="1" applyFont="1" applyFill="1" applyBorder="1"/>
    <xf numFmtId="3" fontId="7" fillId="0" borderId="7" xfId="0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3" fontId="7" fillId="0" borderId="29" xfId="0" applyNumberFormat="1" applyFont="1" applyFill="1" applyBorder="1"/>
    <xf numFmtId="0" fontId="6" fillId="0" borderId="38" xfId="0" applyFont="1" applyBorder="1" applyAlignment="1">
      <alignment horizontal="center" vertical="top"/>
    </xf>
    <xf numFmtId="3" fontId="6" fillId="0" borderId="6" xfId="0" applyNumberFormat="1" applyFont="1" applyBorder="1" applyAlignment="1">
      <alignment vertical="top"/>
    </xf>
    <xf numFmtId="3" fontId="7" fillId="0" borderId="18" xfId="0" applyNumberFormat="1" applyFont="1" applyBorder="1" applyAlignment="1">
      <alignment vertical="top"/>
    </xf>
    <xf numFmtId="3" fontId="6" fillId="0" borderId="13" xfId="0" applyNumberFormat="1" applyFont="1" applyBorder="1" applyAlignment="1">
      <alignment vertical="top"/>
    </xf>
    <xf numFmtId="3" fontId="7" fillId="0" borderId="14" xfId="0" applyNumberFormat="1" applyFont="1" applyBorder="1" applyAlignment="1">
      <alignment vertical="top"/>
    </xf>
    <xf numFmtId="0" fontId="14" fillId="0" borderId="5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/>
    </xf>
    <xf numFmtId="3" fontId="7" fillId="0" borderId="29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3" fontId="5" fillId="0" borderId="24" xfId="0" applyNumberFormat="1" applyFont="1" applyFill="1" applyBorder="1"/>
    <xf numFmtId="3" fontId="5" fillId="0" borderId="13" xfId="0" applyNumberFormat="1" applyFont="1" applyBorder="1" applyAlignment="1">
      <alignment vertical="top" wrapText="1"/>
    </xf>
    <xf numFmtId="0" fontId="1" fillId="0" borderId="39" xfId="0" applyFont="1" applyBorder="1" applyAlignment="1">
      <alignment horizontal="center" vertical="center"/>
    </xf>
    <xf numFmtId="0" fontId="0" fillId="0" borderId="13" xfId="0" applyBorder="1"/>
    <xf numFmtId="3" fontId="2" fillId="0" borderId="17" xfId="0" applyNumberFormat="1" applyFont="1" applyFill="1" applyBorder="1"/>
    <xf numFmtId="3" fontId="2" fillId="0" borderId="11" xfId="0" applyNumberFormat="1" applyFont="1" applyFill="1" applyBorder="1"/>
    <xf numFmtId="3" fontId="2" fillId="4" borderId="7" xfId="0" applyNumberFormat="1" applyFont="1" applyFill="1" applyBorder="1"/>
    <xf numFmtId="3" fontId="2" fillId="0" borderId="34" xfId="0" applyNumberFormat="1" applyFont="1" applyBorder="1"/>
    <xf numFmtId="0" fontId="0" fillId="0" borderId="7" xfId="0" applyBorder="1"/>
    <xf numFmtId="3" fontId="2" fillId="0" borderId="29" xfId="0" applyNumberFormat="1" applyFont="1" applyBorder="1"/>
    <xf numFmtId="3" fontId="2" fillId="0" borderId="38" xfId="0" applyNumberFormat="1" applyFont="1" applyBorder="1"/>
    <xf numFmtId="3" fontId="2" fillId="0" borderId="14" xfId="0" applyNumberFormat="1" applyFont="1" applyBorder="1"/>
    <xf numFmtId="0" fontId="2" fillId="0" borderId="7" xfId="0" applyFont="1" applyBorder="1" applyAlignment="1"/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13" xfId="0" applyFont="1" applyBorder="1" applyAlignment="1"/>
    <xf numFmtId="0" fontId="2" fillId="0" borderId="13" xfId="0" applyFont="1" applyBorder="1" applyAlignment="1">
      <alignment wrapText="1"/>
    </xf>
    <xf numFmtId="0" fontId="5" fillId="0" borderId="13" xfId="0" applyFont="1" applyBorder="1" applyAlignment="1">
      <alignment horizontal="right"/>
    </xf>
    <xf numFmtId="0" fontId="5" fillId="0" borderId="13" xfId="0" applyFont="1" applyFill="1" applyBorder="1"/>
    <xf numFmtId="0" fontId="0" fillId="0" borderId="25" xfId="0" applyBorder="1" applyAlignment="1">
      <alignment vertical="top"/>
    </xf>
    <xf numFmtId="0" fontId="1" fillId="0" borderId="3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29" xfId="0" applyFont="1" applyBorder="1"/>
    <xf numFmtId="3" fontId="8" fillId="0" borderId="13" xfId="0" applyNumberFormat="1" applyFont="1" applyBorder="1"/>
    <xf numFmtId="3" fontId="7" fillId="0" borderId="13" xfId="0" applyNumberFormat="1" applyFont="1" applyFill="1" applyBorder="1"/>
    <xf numFmtId="3" fontId="7" fillId="0" borderId="13" xfId="0" applyNumberFormat="1" applyFont="1" applyFill="1" applyBorder="1" applyAlignment="1">
      <alignment horizontal="right" vertical="top"/>
    </xf>
    <xf numFmtId="3" fontId="7" fillId="0" borderId="14" xfId="0" applyNumberFormat="1" applyFont="1" applyFill="1" applyBorder="1"/>
    <xf numFmtId="3" fontId="8" fillId="0" borderId="24" xfId="0" applyNumberFormat="1" applyFont="1" applyFill="1" applyBorder="1"/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3" fontId="8" fillId="0" borderId="29" xfId="0" applyNumberFormat="1" applyFont="1" applyFill="1" applyBorder="1" applyAlignment="1">
      <alignment vertical="top"/>
    </xf>
    <xf numFmtId="3" fontId="8" fillId="0" borderId="11" xfId="0" applyNumberFormat="1" applyFont="1" applyFill="1" applyBorder="1" applyAlignment="1">
      <alignment vertical="top"/>
    </xf>
    <xf numFmtId="3" fontId="8" fillId="0" borderId="7" xfId="0" applyNumberFormat="1" applyFont="1" applyFill="1" applyBorder="1" applyAlignment="1">
      <alignment vertical="top"/>
    </xf>
    <xf numFmtId="3" fontId="5" fillId="0" borderId="12" xfId="0" applyNumberFormat="1" applyFont="1" applyBorder="1" applyAlignment="1">
      <alignment vertical="top"/>
    </xf>
    <xf numFmtId="3" fontId="5" fillId="0" borderId="13" xfId="0" applyNumberFormat="1" applyFont="1" applyBorder="1" applyAlignment="1">
      <alignment vertical="top"/>
    </xf>
    <xf numFmtId="3" fontId="5" fillId="0" borderId="11" xfId="0" applyNumberFormat="1" applyFont="1" applyBorder="1" applyAlignment="1">
      <alignment vertical="top"/>
    </xf>
    <xf numFmtId="3" fontId="5" fillId="0" borderId="7" xfId="0" applyNumberFormat="1" applyFont="1" applyBorder="1" applyAlignment="1">
      <alignment vertical="top"/>
    </xf>
    <xf numFmtId="3" fontId="2" fillId="0" borderId="28" xfId="0" applyNumberFormat="1" applyFont="1" applyBorder="1"/>
    <xf numFmtId="0" fontId="0" fillId="0" borderId="30" xfId="0" applyBorder="1"/>
    <xf numFmtId="3" fontId="2" fillId="4" borderId="30" xfId="0" applyNumberFormat="1" applyFont="1" applyFill="1" applyBorder="1"/>
    <xf numFmtId="3" fontId="2" fillId="0" borderId="9" xfId="0" applyNumberFormat="1" applyFont="1" applyBorder="1"/>
    <xf numFmtId="3" fontId="2" fillId="0" borderId="16" xfId="0" applyNumberFormat="1" applyFont="1" applyBorder="1"/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34" xfId="0" applyFont="1" applyBorder="1" applyAlignment="1">
      <alignment vertical="top" wrapText="1"/>
    </xf>
    <xf numFmtId="0" fontId="2" fillId="0" borderId="38" xfId="0" applyFont="1" applyBorder="1"/>
    <xf numFmtId="0" fontId="0" fillId="0" borderId="38" xfId="0" applyBorder="1"/>
    <xf numFmtId="0" fontId="0" fillId="0" borderId="34" xfId="0" applyBorder="1"/>
    <xf numFmtId="0" fontId="14" fillId="0" borderId="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Border="1"/>
    <xf numFmtId="3" fontId="5" fillId="0" borderId="0" xfId="0" applyNumberFormat="1" applyFont="1" applyBorder="1"/>
    <xf numFmtId="0" fontId="2" fillId="0" borderId="23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0" fillId="0" borderId="0" xfId="0" applyFill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3" fontId="1" fillId="0" borderId="15" xfId="0" applyNumberFormat="1" applyFont="1" applyBorder="1" applyAlignment="1">
      <alignment horizontal="center" vertical="center" textRotation="90"/>
    </xf>
    <xf numFmtId="3" fontId="1" fillId="0" borderId="16" xfId="0" applyNumberFormat="1" applyFont="1" applyBorder="1" applyAlignment="1">
      <alignment horizontal="center" vertical="center" textRotation="90"/>
    </xf>
    <xf numFmtId="3" fontId="1" fillId="0" borderId="17" xfId="0" applyNumberFormat="1" applyFont="1" applyBorder="1" applyAlignment="1">
      <alignment horizontal="center" vertical="center" textRotation="90"/>
    </xf>
    <xf numFmtId="3" fontId="1" fillId="0" borderId="19" xfId="0" applyNumberFormat="1" applyFont="1" applyFill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right" wrapText="1"/>
    </xf>
    <xf numFmtId="0" fontId="9" fillId="0" borderId="40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3" fontId="1" fillId="0" borderId="15" xfId="0" applyNumberFormat="1" applyFont="1" applyFill="1" applyBorder="1" applyAlignment="1">
      <alignment horizontal="center" vertical="center" textRotation="90"/>
    </xf>
    <xf numFmtId="3" fontId="1" fillId="0" borderId="16" xfId="0" applyNumberFormat="1" applyFont="1" applyFill="1" applyBorder="1" applyAlignment="1">
      <alignment horizontal="center" vertical="center" textRotation="90"/>
    </xf>
    <xf numFmtId="0" fontId="8" fillId="0" borderId="37" xfId="0" applyFont="1" applyBorder="1" applyAlignment="1">
      <alignment horizontal="right" wrapText="1"/>
    </xf>
    <xf numFmtId="0" fontId="8" fillId="0" borderId="40" xfId="0" applyFont="1" applyBorder="1" applyAlignment="1">
      <alignment horizontal="right" wrapText="1"/>
    </xf>
    <xf numFmtId="3" fontId="1" fillId="3" borderId="19" xfId="0" applyNumberFormat="1" applyFont="1" applyFill="1" applyBorder="1" applyAlignment="1">
      <alignment horizontal="center" vertical="top"/>
    </xf>
    <xf numFmtId="3" fontId="1" fillId="3" borderId="22" xfId="0" applyNumberFormat="1" applyFont="1" applyFill="1" applyBorder="1" applyAlignment="1">
      <alignment horizontal="center" vertical="top"/>
    </xf>
    <xf numFmtId="3" fontId="4" fillId="3" borderId="19" xfId="0" applyNumberFormat="1" applyFont="1" applyFill="1" applyBorder="1" applyAlignment="1">
      <alignment horizontal="right" vertical="top"/>
    </xf>
    <xf numFmtId="3" fontId="4" fillId="3" borderId="22" xfId="0" applyNumberFormat="1" applyFont="1" applyFill="1" applyBorder="1" applyAlignment="1">
      <alignment horizontal="right" vertical="top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3" fontId="1" fillId="3" borderId="8" xfId="0" applyNumberFormat="1" applyFont="1" applyFill="1" applyBorder="1" applyAlignment="1">
      <alignment horizontal="center" vertical="top"/>
    </xf>
    <xf numFmtId="3" fontId="1" fillId="3" borderId="9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161925</xdr:rowOff>
    </xdr:from>
    <xdr:to>
      <xdr:col>0</xdr:col>
      <xdr:colOff>869156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07206"/>
          <a:ext cx="792956" cy="540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361950</xdr:colOff>
      <xdr:row>2</xdr:row>
      <xdr:rowOff>197644</xdr:rowOff>
    </xdr:from>
    <xdr:to>
      <xdr:col>1</xdr:col>
      <xdr:colOff>762000</xdr:colOff>
      <xdr:row>3</xdr:row>
      <xdr:rowOff>157163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8" y="745332"/>
          <a:ext cx="4000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354806</xdr:colOff>
      <xdr:row>4</xdr:row>
      <xdr:rowOff>50006</xdr:rowOff>
    </xdr:from>
    <xdr:to>
      <xdr:col>1</xdr:col>
      <xdr:colOff>773906</xdr:colOff>
      <xdr:row>5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744" y="1002506"/>
          <a:ext cx="419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73821</xdr:rowOff>
    </xdr:from>
    <xdr:to>
      <xdr:col>0</xdr:col>
      <xdr:colOff>1152524</xdr:colOff>
      <xdr:row>3</xdr:row>
      <xdr:rowOff>130971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466727"/>
          <a:ext cx="809625" cy="461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130970</xdr:colOff>
      <xdr:row>3</xdr:row>
      <xdr:rowOff>23813</xdr:rowOff>
    </xdr:from>
    <xdr:to>
      <xdr:col>1</xdr:col>
      <xdr:colOff>429046</xdr:colOff>
      <xdr:row>4</xdr:row>
      <xdr:rowOff>2381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821532"/>
          <a:ext cx="298076" cy="18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107155</xdr:colOff>
      <xdr:row>4</xdr:row>
      <xdr:rowOff>45244</xdr:rowOff>
    </xdr:from>
    <xdr:to>
      <xdr:col>1</xdr:col>
      <xdr:colOff>387416</xdr:colOff>
      <xdr:row>4</xdr:row>
      <xdr:rowOff>223044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6" y="890588"/>
          <a:ext cx="280261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2002633</xdr:colOff>
      <xdr:row>1</xdr:row>
      <xdr:rowOff>54769</xdr:rowOff>
    </xdr:from>
    <xdr:to>
      <xdr:col>0</xdr:col>
      <xdr:colOff>2955133</xdr:colOff>
      <xdr:row>3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633" y="292894"/>
          <a:ext cx="952500" cy="540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290511</xdr:colOff>
      <xdr:row>3</xdr:row>
      <xdr:rowOff>4762</xdr:rowOff>
    </xdr:from>
    <xdr:to>
      <xdr:col>1</xdr:col>
      <xdr:colOff>585786</xdr:colOff>
      <xdr:row>3</xdr:row>
      <xdr:rowOff>203994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3292" y="647700"/>
          <a:ext cx="295275" cy="199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145256</xdr:colOff>
      <xdr:row>4</xdr:row>
      <xdr:rowOff>23812</xdr:rowOff>
    </xdr:from>
    <xdr:to>
      <xdr:col>1</xdr:col>
      <xdr:colOff>564356</xdr:colOff>
      <xdr:row>5</xdr:row>
      <xdr:rowOff>2381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037" y="904875"/>
          <a:ext cx="4191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519112</xdr:colOff>
      <xdr:row>1</xdr:row>
      <xdr:rowOff>16669</xdr:rowOff>
    </xdr:from>
    <xdr:to>
      <xdr:col>0</xdr:col>
      <xdr:colOff>1385887</xdr:colOff>
      <xdr:row>3</xdr:row>
      <xdr:rowOff>107156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361950"/>
          <a:ext cx="8667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3</xdr:row>
      <xdr:rowOff>19050</xdr:rowOff>
    </xdr:from>
    <xdr:to>
      <xdr:col>1</xdr:col>
      <xdr:colOff>514350</xdr:colOff>
      <xdr:row>3</xdr:row>
      <xdr:rowOff>180975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619125"/>
          <a:ext cx="457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</xdr:row>
      <xdr:rowOff>47625</xdr:rowOff>
    </xdr:from>
    <xdr:to>
      <xdr:col>1</xdr:col>
      <xdr:colOff>466725</xdr:colOff>
      <xdr:row>5</xdr:row>
      <xdr:rowOff>0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847725"/>
          <a:ext cx="419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22"/>
  <sheetViews>
    <sheetView zoomScale="80" zoomScaleNormal="80" workbookViewId="0">
      <selection activeCell="K34" sqref="K34"/>
    </sheetView>
  </sheetViews>
  <sheetFormatPr defaultRowHeight="15.75" x14ac:dyDescent="0.25"/>
  <cols>
    <col min="1" max="1" width="13.375" customWidth="1"/>
    <col min="2" max="2" width="46.625" style="5" customWidth="1"/>
    <col min="3" max="3" width="10.25" customWidth="1"/>
    <col min="4" max="5" width="10.75" customWidth="1"/>
    <col min="6" max="6" width="11" customWidth="1"/>
    <col min="7" max="7" width="12.125" customWidth="1"/>
    <col min="9" max="14" width="12.25" customWidth="1"/>
  </cols>
  <sheetData>
    <row r="1" spans="1:14" ht="27" customHeight="1" x14ac:dyDescent="0.25">
      <c r="A1" s="190" t="s">
        <v>11</v>
      </c>
      <c r="B1" s="190"/>
      <c r="C1" s="190"/>
      <c r="D1" s="190"/>
      <c r="E1" s="190"/>
      <c r="F1" s="190"/>
      <c r="G1" s="190"/>
    </row>
    <row r="2" spans="1:14" x14ac:dyDescent="0.25">
      <c r="E2" s="5"/>
    </row>
    <row r="3" spans="1:14" x14ac:dyDescent="0.25">
      <c r="B3" s="5" t="s">
        <v>150</v>
      </c>
    </row>
    <row r="4" spans="1:14" x14ac:dyDescent="0.25">
      <c r="B4" s="6" t="s">
        <v>148</v>
      </c>
    </row>
    <row r="5" spans="1:14" x14ac:dyDescent="0.25">
      <c r="B5" s="6" t="s">
        <v>149</v>
      </c>
    </row>
    <row r="6" spans="1:14" x14ac:dyDescent="0.25">
      <c r="A6" s="4"/>
    </row>
    <row r="7" spans="1:14" x14ac:dyDescent="0.25">
      <c r="A7" s="1" t="s">
        <v>2</v>
      </c>
    </row>
    <row r="8" spans="1:14" ht="16.5" customHeight="1" thickBot="1" x14ac:dyDescent="0.3">
      <c r="J8" s="25"/>
      <c r="K8" s="16"/>
    </row>
    <row r="9" spans="1:14" ht="22.5" customHeight="1" thickBot="1" x14ac:dyDescent="0.3">
      <c r="A9" s="194"/>
      <c r="B9" s="195"/>
      <c r="C9" s="100" t="s">
        <v>3</v>
      </c>
      <c r="D9" s="101" t="s">
        <v>4</v>
      </c>
      <c r="E9" s="100" t="s">
        <v>5</v>
      </c>
      <c r="F9" s="100" t="s">
        <v>6</v>
      </c>
      <c r="G9" s="102" t="s">
        <v>126</v>
      </c>
      <c r="I9" s="21"/>
      <c r="J9" s="19" t="s">
        <v>3</v>
      </c>
      <c r="K9" s="19" t="s">
        <v>4</v>
      </c>
      <c r="L9" s="19" t="s">
        <v>5</v>
      </c>
      <c r="M9" s="19" t="s">
        <v>6</v>
      </c>
      <c r="N9" s="19" t="s">
        <v>126</v>
      </c>
    </row>
    <row r="10" spans="1:14" ht="25.5" customHeight="1" thickBot="1" x14ac:dyDescent="0.3">
      <c r="A10" s="196" t="s">
        <v>16</v>
      </c>
      <c r="B10" s="197"/>
      <c r="C10" s="95">
        <f>SUM(C11:C13)/3</f>
        <v>550</v>
      </c>
      <c r="D10" s="95">
        <f>SUM(D14:D16)/3</f>
        <v>555</v>
      </c>
      <c r="E10" s="95">
        <f>SUM(E17:E19)/3</f>
        <v>560</v>
      </c>
      <c r="F10" s="95">
        <f>SUM(F20:F22)/3</f>
        <v>567</v>
      </c>
      <c r="G10" s="96">
        <f>SUM(C10:F10)/4</f>
        <v>558</v>
      </c>
      <c r="I10" s="10" t="s">
        <v>125</v>
      </c>
      <c r="J10" s="99">
        <f>C23/C10</f>
        <v>4521.3836363636365</v>
      </c>
      <c r="K10" s="99">
        <f t="shared" ref="K10:N10" si="0">D23/D10</f>
        <v>4082.171171171171</v>
      </c>
      <c r="L10" s="99">
        <f t="shared" si="0"/>
        <v>3871.2410714285716</v>
      </c>
      <c r="M10" s="99">
        <f t="shared" si="0"/>
        <v>4221.4673721340387</v>
      </c>
      <c r="N10" s="99">
        <f t="shared" si="0"/>
        <v>16691.456989247312</v>
      </c>
    </row>
    <row r="11" spans="1:14" ht="14.25" customHeight="1" x14ac:dyDescent="0.25">
      <c r="A11" s="198" t="s">
        <v>28</v>
      </c>
      <c r="B11" s="199"/>
      <c r="C11" s="85">
        <v>552</v>
      </c>
      <c r="D11" s="88"/>
      <c r="E11" s="85"/>
      <c r="F11" s="88"/>
      <c r="G11" s="85">
        <f>SUM(C11:F11)</f>
        <v>552</v>
      </c>
    </row>
    <row r="12" spans="1:14" x14ac:dyDescent="0.25">
      <c r="A12" s="188" t="s">
        <v>29</v>
      </c>
      <c r="B12" s="189"/>
      <c r="C12" s="91">
        <v>548</v>
      </c>
      <c r="D12" s="89"/>
      <c r="E12" s="91"/>
      <c r="F12" s="89"/>
      <c r="G12" s="86">
        <f t="shared" ref="G12:G22" si="1">SUM(C12:F12)</f>
        <v>548</v>
      </c>
    </row>
    <row r="13" spans="1:14" x14ac:dyDescent="0.25">
      <c r="A13" s="188" t="s">
        <v>30</v>
      </c>
      <c r="B13" s="189"/>
      <c r="C13" s="91">
        <v>550</v>
      </c>
      <c r="D13" s="89"/>
      <c r="E13" s="91"/>
      <c r="F13" s="89"/>
      <c r="G13" s="86">
        <f t="shared" si="1"/>
        <v>550</v>
      </c>
    </row>
    <row r="14" spans="1:14" x14ac:dyDescent="0.25">
      <c r="A14" s="188" t="s">
        <v>31</v>
      </c>
      <c r="B14" s="189"/>
      <c r="C14" s="91"/>
      <c r="D14" s="89">
        <v>556</v>
      </c>
      <c r="E14" s="91"/>
      <c r="F14" s="89"/>
      <c r="G14" s="86">
        <f t="shared" si="1"/>
        <v>556</v>
      </c>
    </row>
    <row r="15" spans="1:14" ht="15.75" customHeight="1" x14ac:dyDescent="0.25">
      <c r="A15" s="188" t="s">
        <v>32</v>
      </c>
      <c r="B15" s="189"/>
      <c r="C15" s="91"/>
      <c r="D15" s="89">
        <v>555</v>
      </c>
      <c r="E15" s="91"/>
      <c r="F15" s="89"/>
      <c r="G15" s="86">
        <f t="shared" si="1"/>
        <v>555</v>
      </c>
    </row>
    <row r="16" spans="1:14" x14ac:dyDescent="0.25">
      <c r="A16" s="188" t="s">
        <v>33</v>
      </c>
      <c r="B16" s="189"/>
      <c r="C16" s="91"/>
      <c r="D16" s="89">
        <v>554</v>
      </c>
      <c r="E16" s="91"/>
      <c r="F16" s="89"/>
      <c r="G16" s="86">
        <f t="shared" si="1"/>
        <v>554</v>
      </c>
    </row>
    <row r="17" spans="1:8" x14ac:dyDescent="0.25">
      <c r="A17" s="188" t="s">
        <v>34</v>
      </c>
      <c r="B17" s="189"/>
      <c r="C17" s="91"/>
      <c r="D17" s="89"/>
      <c r="E17" s="91">
        <v>560</v>
      </c>
      <c r="F17" s="89"/>
      <c r="G17" s="86">
        <f t="shared" si="1"/>
        <v>560</v>
      </c>
    </row>
    <row r="18" spans="1:8" x14ac:dyDescent="0.25">
      <c r="A18" s="188" t="s">
        <v>35</v>
      </c>
      <c r="B18" s="189"/>
      <c r="C18" s="91"/>
      <c r="D18" s="89"/>
      <c r="E18" s="91">
        <v>560</v>
      </c>
      <c r="F18" s="89"/>
      <c r="G18" s="86">
        <f t="shared" si="1"/>
        <v>560</v>
      </c>
    </row>
    <row r="19" spans="1:8" x14ac:dyDescent="0.25">
      <c r="A19" s="188" t="s">
        <v>36</v>
      </c>
      <c r="B19" s="189"/>
      <c r="C19" s="91"/>
      <c r="D19" s="89"/>
      <c r="E19" s="91">
        <v>560</v>
      </c>
      <c r="F19" s="89"/>
      <c r="G19" s="86">
        <f t="shared" si="1"/>
        <v>560</v>
      </c>
    </row>
    <row r="20" spans="1:8" x14ac:dyDescent="0.25">
      <c r="A20" s="188" t="s">
        <v>37</v>
      </c>
      <c r="B20" s="189"/>
      <c r="C20" s="91"/>
      <c r="D20" s="89"/>
      <c r="E20" s="91"/>
      <c r="F20" s="89">
        <v>563</v>
      </c>
      <c r="G20" s="86">
        <f t="shared" si="1"/>
        <v>563</v>
      </c>
    </row>
    <row r="21" spans="1:8" x14ac:dyDescent="0.25">
      <c r="A21" s="188" t="s">
        <v>38</v>
      </c>
      <c r="B21" s="189"/>
      <c r="C21" s="91"/>
      <c r="D21" s="89"/>
      <c r="E21" s="91"/>
      <c r="F21" s="89">
        <v>568</v>
      </c>
      <c r="G21" s="86">
        <f t="shared" si="1"/>
        <v>568</v>
      </c>
    </row>
    <row r="22" spans="1:8" ht="15.75" customHeight="1" thickBot="1" x14ac:dyDescent="0.3">
      <c r="A22" s="191" t="s">
        <v>39</v>
      </c>
      <c r="B22" s="192"/>
      <c r="C22" s="92"/>
      <c r="D22" s="90"/>
      <c r="E22" s="92"/>
      <c r="F22" s="90">
        <v>570</v>
      </c>
      <c r="G22" s="87">
        <f t="shared" si="1"/>
        <v>570</v>
      </c>
    </row>
    <row r="23" spans="1:8" ht="30.75" customHeight="1" thickBot="1" x14ac:dyDescent="0.3">
      <c r="A23" s="196" t="s">
        <v>147</v>
      </c>
      <c r="B23" s="197"/>
      <c r="C23" s="97">
        <f>C24-C55-C76-C113-C115-C117-C119</f>
        <v>2486761</v>
      </c>
      <c r="D23" s="97">
        <f t="shared" ref="D23:F23" si="2">D24-D55-D76-D113-D115-D117-D119</f>
        <v>2265605</v>
      </c>
      <c r="E23" s="97">
        <f>E24-E55-E76-E113-E115-E117-E119</f>
        <v>2167895</v>
      </c>
      <c r="F23" s="97">
        <f t="shared" si="2"/>
        <v>2393572</v>
      </c>
      <c r="G23" s="98">
        <f>SUM(C23:F23)</f>
        <v>9313833</v>
      </c>
    </row>
    <row r="24" spans="1:8" x14ac:dyDescent="0.25">
      <c r="A24" s="57">
        <v>2000</v>
      </c>
      <c r="B24" s="66" t="s">
        <v>40</v>
      </c>
      <c r="C24" s="72">
        <f>C25+C32+C80+C110+C111+C119</f>
        <v>2584081</v>
      </c>
      <c r="D24" s="77">
        <f t="shared" ref="D24:F24" si="3">D25+D32+D80+D110+D111+D119</f>
        <v>2367435</v>
      </c>
      <c r="E24" s="72">
        <f t="shared" si="3"/>
        <v>2263425</v>
      </c>
      <c r="F24" s="77">
        <f t="shared" si="3"/>
        <v>2491532</v>
      </c>
      <c r="G24" s="81">
        <f>SUM(C24:F24)</f>
        <v>9706473</v>
      </c>
    </row>
    <row r="25" spans="1:8" ht="14.25" customHeight="1" x14ac:dyDescent="0.25">
      <c r="A25" s="58">
        <v>2100</v>
      </c>
      <c r="B25" s="67" t="s">
        <v>41</v>
      </c>
      <c r="C25" s="73">
        <f>C26+C29</f>
        <v>44500</v>
      </c>
      <c r="D25" s="78">
        <f t="shared" ref="D25:F25" si="4">D26+D29</f>
        <v>44658</v>
      </c>
      <c r="E25" s="73">
        <f t="shared" si="4"/>
        <v>62350</v>
      </c>
      <c r="F25" s="78">
        <f t="shared" si="4"/>
        <v>55862</v>
      </c>
      <c r="G25" s="82">
        <f t="shared" ref="G25:G88" si="5">SUM(C25:F25)</f>
        <v>207370</v>
      </c>
    </row>
    <row r="26" spans="1:8" ht="25.5" x14ac:dyDescent="0.25">
      <c r="A26" s="59">
        <v>2110</v>
      </c>
      <c r="B26" s="68" t="s">
        <v>42</v>
      </c>
      <c r="C26" s="74">
        <f>SUM(C27:C28)</f>
        <v>8600</v>
      </c>
      <c r="D26" s="79">
        <f t="shared" ref="D26:F26" si="6">SUM(D27:D28)</f>
        <v>7928</v>
      </c>
      <c r="E26" s="74">
        <f t="shared" si="6"/>
        <v>8050</v>
      </c>
      <c r="F26" s="79">
        <f t="shared" si="6"/>
        <v>10362</v>
      </c>
      <c r="G26" s="82">
        <f t="shared" si="5"/>
        <v>34940</v>
      </c>
    </row>
    <row r="27" spans="1:8" x14ac:dyDescent="0.25">
      <c r="A27" s="60">
        <v>2111</v>
      </c>
      <c r="B27" s="68" t="s">
        <v>43</v>
      </c>
      <c r="C27" s="74">
        <v>6300</v>
      </c>
      <c r="D27" s="79">
        <v>5828</v>
      </c>
      <c r="E27" s="74">
        <v>6400</v>
      </c>
      <c r="F27" s="79">
        <v>5600</v>
      </c>
      <c r="G27" s="82">
        <f t="shared" si="5"/>
        <v>24128</v>
      </c>
      <c r="H27" s="2"/>
    </row>
    <row r="28" spans="1:8" ht="13.5" customHeight="1" x14ac:dyDescent="0.25">
      <c r="A28" s="60">
        <v>2112</v>
      </c>
      <c r="B28" s="68" t="s">
        <v>44</v>
      </c>
      <c r="C28" s="74">
        <v>2300</v>
      </c>
      <c r="D28" s="79">
        <v>2100</v>
      </c>
      <c r="E28" s="74">
        <v>1650</v>
      </c>
      <c r="F28" s="79">
        <v>4762</v>
      </c>
      <c r="G28" s="82">
        <f t="shared" si="5"/>
        <v>10812</v>
      </c>
      <c r="H28" s="2"/>
    </row>
    <row r="29" spans="1:8" ht="25.5" x14ac:dyDescent="0.25">
      <c r="A29" s="59">
        <v>2120</v>
      </c>
      <c r="B29" s="68" t="s">
        <v>45</v>
      </c>
      <c r="C29" s="74">
        <f>SUM(C30:C31)</f>
        <v>35900</v>
      </c>
      <c r="D29" s="79">
        <f t="shared" ref="D29:F29" si="7">SUM(D30:D31)</f>
        <v>36730</v>
      </c>
      <c r="E29" s="74">
        <f t="shared" si="7"/>
        <v>54300</v>
      </c>
      <c r="F29" s="79">
        <f t="shared" si="7"/>
        <v>45500</v>
      </c>
      <c r="G29" s="82">
        <f t="shared" si="5"/>
        <v>172430</v>
      </c>
    </row>
    <row r="30" spans="1:8" x14ac:dyDescent="0.25">
      <c r="A30" s="60">
        <v>2121</v>
      </c>
      <c r="B30" s="68" t="s">
        <v>43</v>
      </c>
      <c r="C30" s="74">
        <v>30600</v>
      </c>
      <c r="D30" s="79">
        <v>30900</v>
      </c>
      <c r="E30" s="74">
        <v>38900</v>
      </c>
      <c r="F30" s="79">
        <v>35100</v>
      </c>
      <c r="G30" s="82">
        <f t="shared" si="5"/>
        <v>135500</v>
      </c>
      <c r="H30" s="2"/>
    </row>
    <row r="31" spans="1:8" ht="14.25" customHeight="1" x14ac:dyDescent="0.25">
      <c r="A31" s="60">
        <v>2122</v>
      </c>
      <c r="B31" s="68" t="s">
        <v>44</v>
      </c>
      <c r="C31" s="74">
        <v>5300</v>
      </c>
      <c r="D31" s="79">
        <v>5830</v>
      </c>
      <c r="E31" s="74">
        <v>15400</v>
      </c>
      <c r="F31" s="79">
        <v>10400</v>
      </c>
      <c r="G31" s="82">
        <f t="shared" si="5"/>
        <v>36930</v>
      </c>
    </row>
    <row r="32" spans="1:8" x14ac:dyDescent="0.25">
      <c r="A32" s="58">
        <v>2200</v>
      </c>
      <c r="B32" s="67" t="s">
        <v>46</v>
      </c>
      <c r="C32" s="73">
        <f>C33+C36+C41+C50+C59+C63+C69+C76</f>
        <v>1947501</v>
      </c>
      <c r="D32" s="78">
        <f t="shared" ref="D32:F32" si="8">D33+D36+D41+D50+D59+D63+D69+D76</f>
        <v>1734867</v>
      </c>
      <c r="E32" s="73">
        <f t="shared" si="8"/>
        <v>1656645</v>
      </c>
      <c r="F32" s="78">
        <f t="shared" si="8"/>
        <v>1869000</v>
      </c>
      <c r="G32" s="82">
        <f t="shared" si="5"/>
        <v>7208013</v>
      </c>
    </row>
    <row r="33" spans="1:7" ht="15" customHeight="1" x14ac:dyDescent="0.25">
      <c r="A33" s="61">
        <v>2210</v>
      </c>
      <c r="B33" s="67" t="s">
        <v>17</v>
      </c>
      <c r="C33" s="73">
        <f>SUM(C34:C35)</f>
        <v>125300</v>
      </c>
      <c r="D33" s="78">
        <f t="shared" ref="D33:F33" si="9">SUM(D34:D35)</f>
        <v>116255</v>
      </c>
      <c r="E33" s="73">
        <f t="shared" si="9"/>
        <v>112356</v>
      </c>
      <c r="F33" s="78">
        <f t="shared" si="9"/>
        <v>145622</v>
      </c>
      <c r="G33" s="82">
        <f t="shared" si="5"/>
        <v>499533</v>
      </c>
    </row>
    <row r="34" spans="1:7" ht="27" customHeight="1" x14ac:dyDescent="0.25">
      <c r="A34" s="60">
        <v>2211</v>
      </c>
      <c r="B34" s="68" t="s">
        <v>47</v>
      </c>
      <c r="C34" s="74">
        <v>101300</v>
      </c>
      <c r="D34" s="79">
        <v>90255</v>
      </c>
      <c r="E34" s="74">
        <v>90356</v>
      </c>
      <c r="F34" s="79">
        <v>120622</v>
      </c>
      <c r="G34" s="82">
        <f t="shared" si="5"/>
        <v>402533</v>
      </c>
    </row>
    <row r="35" spans="1:7" x14ac:dyDescent="0.25">
      <c r="A35" s="60">
        <v>2219</v>
      </c>
      <c r="B35" s="68" t="s">
        <v>48</v>
      </c>
      <c r="C35" s="74">
        <v>24000</v>
      </c>
      <c r="D35" s="79">
        <v>26000</v>
      </c>
      <c r="E35" s="74">
        <v>22000</v>
      </c>
      <c r="F35" s="79">
        <v>25000</v>
      </c>
      <c r="G35" s="82">
        <f t="shared" si="5"/>
        <v>97000</v>
      </c>
    </row>
    <row r="36" spans="1:7" x14ac:dyDescent="0.25">
      <c r="A36" s="59">
        <v>2220</v>
      </c>
      <c r="B36" s="68" t="s">
        <v>49</v>
      </c>
      <c r="C36" s="74">
        <f>SUM(C37:C40)</f>
        <v>321130</v>
      </c>
      <c r="D36" s="79">
        <f>SUM(D37:D40)</f>
        <v>193882</v>
      </c>
      <c r="E36" s="74">
        <f t="shared" ref="E36:F36" si="10">SUM(E37:E40)</f>
        <v>202929</v>
      </c>
      <c r="F36" s="79">
        <f t="shared" si="10"/>
        <v>337923</v>
      </c>
      <c r="G36" s="82">
        <f t="shared" si="5"/>
        <v>1055864</v>
      </c>
    </row>
    <row r="37" spans="1:7" x14ac:dyDescent="0.25">
      <c r="A37" s="60">
        <v>2221</v>
      </c>
      <c r="B37" s="68" t="s">
        <v>50</v>
      </c>
      <c r="C37" s="74">
        <f>Nekust_īpaš!C13+Nekust_īpaš!C25+Nekust_īpaš!C37+Nekust_īpaš!C50</f>
        <v>160000</v>
      </c>
      <c r="D37" s="79">
        <f>Nekust_īpaš!D13+Nekust_īpaš!D25+Nekust_īpaš!D37+Nekust_īpaš!D50</f>
        <v>50000</v>
      </c>
      <c r="E37" s="74">
        <f>Nekust_īpaš!E13+Nekust_īpaš!E25+Nekust_īpaš!E37+Nekust_īpaš!E50</f>
        <v>50000</v>
      </c>
      <c r="F37" s="79">
        <f>Nekust_īpaš!F13+Nekust_īpaš!F25+Nekust_īpaš!F37+Nekust_īpaš!F50</f>
        <v>150000</v>
      </c>
      <c r="G37" s="82">
        <f t="shared" si="5"/>
        <v>410000</v>
      </c>
    </row>
    <row r="38" spans="1:7" x14ac:dyDescent="0.25">
      <c r="A38" s="60">
        <v>2222</v>
      </c>
      <c r="B38" s="68" t="s">
        <v>51</v>
      </c>
      <c r="C38" s="74">
        <f>Nekust_īpaš!C14+Nekust_īpaš!C26+Nekust_īpaš!C38+Nekust_īpaš!C51</f>
        <v>40246</v>
      </c>
      <c r="D38" s="79">
        <f>Nekust_īpaš!D14+Nekust_īpaš!D26+Nekust_īpaš!D38+Nekust_īpaš!D51</f>
        <v>47962</v>
      </c>
      <c r="E38" s="74">
        <f>Nekust_īpaš!E14+Nekust_īpaš!E26+Nekust_īpaš!E38+Nekust_īpaš!E51</f>
        <v>57200</v>
      </c>
      <c r="F38" s="79">
        <f>Nekust_īpaš!F14+Nekust_īpaš!F26+Nekust_īpaš!F38+Nekust_īpaš!F51</f>
        <v>57620</v>
      </c>
      <c r="G38" s="82">
        <f t="shared" si="5"/>
        <v>203028</v>
      </c>
    </row>
    <row r="39" spans="1:7" x14ac:dyDescent="0.25">
      <c r="A39" s="60">
        <v>2223</v>
      </c>
      <c r="B39" s="68" t="s">
        <v>52</v>
      </c>
      <c r="C39" s="74">
        <f>Nekust_īpaš!C15+Nekust_īpaš!C27+Nekust_īpaš!C39+Nekust_īpaš!C52</f>
        <v>112344</v>
      </c>
      <c r="D39" s="79">
        <f>Nekust_īpaš!D15+Nekust_īpaš!D27+Nekust_īpaš!D39+Nekust_īpaš!D52</f>
        <v>90500</v>
      </c>
      <c r="E39" s="74">
        <f>Nekust_īpaš!E15+Nekust_īpaš!E27+Nekust_īpaš!E39+Nekust_īpaš!E52</f>
        <v>90244</v>
      </c>
      <c r="F39" s="79">
        <f>Nekust_īpaš!F15+Nekust_īpaš!F27+Nekust_īpaš!F39+Nekust_īpaš!F52</f>
        <v>120650</v>
      </c>
      <c r="G39" s="82">
        <f t="shared" si="5"/>
        <v>413738</v>
      </c>
    </row>
    <row r="40" spans="1:7" x14ac:dyDescent="0.25">
      <c r="A40" s="60">
        <v>2229</v>
      </c>
      <c r="B40" s="68" t="s">
        <v>53</v>
      </c>
      <c r="C40" s="74">
        <f>Nekust_īpaš!C16+Nekust_īpaš!C28+Nekust_īpaš!C40+Nekust_īpaš!C53</f>
        <v>8540</v>
      </c>
      <c r="D40" s="79">
        <f>Nekust_īpaš!D16+Nekust_īpaš!D28+Nekust_īpaš!D40+Nekust_īpaš!D53</f>
        <v>5420</v>
      </c>
      <c r="E40" s="74">
        <f>Nekust_īpaš!E16+Nekust_īpaš!E28+Nekust_īpaš!E40+Nekust_īpaš!E53</f>
        <v>5485</v>
      </c>
      <c r="F40" s="79">
        <f>Nekust_īpaš!F16+Nekust_īpaš!F28+Nekust_īpaš!F40+Nekust_īpaš!F53</f>
        <v>9653</v>
      </c>
      <c r="G40" s="82">
        <f t="shared" si="5"/>
        <v>29098</v>
      </c>
    </row>
    <row r="41" spans="1:7" ht="25.5" x14ac:dyDescent="0.25">
      <c r="A41" s="59">
        <v>2230</v>
      </c>
      <c r="B41" s="68" t="s">
        <v>18</v>
      </c>
      <c r="C41" s="73">
        <f>SUM(C42:C49)</f>
        <v>85620</v>
      </c>
      <c r="D41" s="78">
        <f t="shared" ref="D41:F41" si="11">SUM(D42:D49)</f>
        <v>74200</v>
      </c>
      <c r="E41" s="73">
        <f t="shared" si="11"/>
        <v>78930</v>
      </c>
      <c r="F41" s="78">
        <f t="shared" si="11"/>
        <v>81500</v>
      </c>
      <c r="G41" s="82">
        <f t="shared" si="5"/>
        <v>320250</v>
      </c>
    </row>
    <row r="42" spans="1:7" ht="25.5" x14ac:dyDescent="0.25">
      <c r="A42" s="60">
        <v>2231</v>
      </c>
      <c r="B42" s="68" t="s">
        <v>54</v>
      </c>
      <c r="C42" s="74">
        <v>14320</v>
      </c>
      <c r="D42" s="79">
        <v>11600</v>
      </c>
      <c r="E42" s="74">
        <v>18600</v>
      </c>
      <c r="F42" s="79">
        <v>24780</v>
      </c>
      <c r="G42" s="82">
        <f t="shared" si="5"/>
        <v>69300</v>
      </c>
    </row>
    <row r="43" spans="1:7" ht="14.25" customHeight="1" x14ac:dyDescent="0.25">
      <c r="A43" s="60">
        <v>2232</v>
      </c>
      <c r="B43" s="68" t="s">
        <v>55</v>
      </c>
      <c r="C43" s="74">
        <v>15820</v>
      </c>
      <c r="D43" s="79">
        <v>12470</v>
      </c>
      <c r="E43" s="74">
        <v>14700</v>
      </c>
      <c r="F43" s="79">
        <v>10800</v>
      </c>
      <c r="G43" s="82">
        <f t="shared" si="5"/>
        <v>53790</v>
      </c>
    </row>
    <row r="44" spans="1:7" x14ac:dyDescent="0.25">
      <c r="A44" s="60">
        <v>2233</v>
      </c>
      <c r="B44" s="68" t="s">
        <v>56</v>
      </c>
      <c r="C44" s="74">
        <v>10400</v>
      </c>
      <c r="D44" s="79">
        <v>8200</v>
      </c>
      <c r="E44" s="74">
        <v>8500</v>
      </c>
      <c r="F44" s="79">
        <v>7900</v>
      </c>
      <c r="G44" s="82">
        <f t="shared" si="5"/>
        <v>35000</v>
      </c>
    </row>
    <row r="45" spans="1:7" ht="25.5" x14ac:dyDescent="0.25">
      <c r="A45" s="60">
        <v>2234</v>
      </c>
      <c r="B45" s="68" t="s">
        <v>57</v>
      </c>
      <c r="C45" s="74">
        <v>15230</v>
      </c>
      <c r="D45" s="79">
        <v>11100</v>
      </c>
      <c r="E45" s="74">
        <v>6700</v>
      </c>
      <c r="F45" s="79">
        <v>5780</v>
      </c>
      <c r="G45" s="82">
        <f t="shared" si="5"/>
        <v>38810</v>
      </c>
    </row>
    <row r="46" spans="1:7" x14ac:dyDescent="0.25">
      <c r="A46" s="60">
        <v>2236</v>
      </c>
      <c r="B46" s="68" t="s">
        <v>58</v>
      </c>
      <c r="C46" s="74">
        <v>2300</v>
      </c>
      <c r="D46" s="79">
        <v>2500</v>
      </c>
      <c r="E46" s="74">
        <v>2000</v>
      </c>
      <c r="F46" s="79">
        <v>2100</v>
      </c>
      <c r="G46" s="82">
        <f t="shared" si="5"/>
        <v>8900</v>
      </c>
    </row>
    <row r="47" spans="1:7" ht="25.5" x14ac:dyDescent="0.25">
      <c r="A47" s="60">
        <v>2237</v>
      </c>
      <c r="B47" s="68" t="s">
        <v>59</v>
      </c>
      <c r="C47" s="74">
        <v>9650</v>
      </c>
      <c r="D47" s="79">
        <v>8600</v>
      </c>
      <c r="E47" s="74">
        <v>11200</v>
      </c>
      <c r="F47" s="79">
        <v>10700</v>
      </c>
      <c r="G47" s="82">
        <f t="shared" si="5"/>
        <v>40150</v>
      </c>
    </row>
    <row r="48" spans="1:7" ht="25.5" x14ac:dyDescent="0.25">
      <c r="A48" s="60">
        <v>2238</v>
      </c>
      <c r="B48" s="68" t="s">
        <v>60</v>
      </c>
      <c r="C48" s="74">
        <v>15600</v>
      </c>
      <c r="D48" s="79">
        <v>15800</v>
      </c>
      <c r="E48" s="74">
        <v>15300</v>
      </c>
      <c r="F48" s="79">
        <v>16900</v>
      </c>
      <c r="G48" s="82">
        <f t="shared" si="5"/>
        <v>63600</v>
      </c>
    </row>
    <row r="49" spans="1:20" x14ac:dyDescent="0.25">
      <c r="A49" s="60">
        <v>2239</v>
      </c>
      <c r="B49" s="68" t="s">
        <v>61</v>
      </c>
      <c r="C49" s="74">
        <v>2300</v>
      </c>
      <c r="D49" s="79">
        <v>3930</v>
      </c>
      <c r="E49" s="74">
        <v>1930</v>
      </c>
      <c r="F49" s="79">
        <v>2540</v>
      </c>
      <c r="G49" s="82">
        <f t="shared" si="5"/>
        <v>10700</v>
      </c>
    </row>
    <row r="50" spans="1:20" ht="25.5" x14ac:dyDescent="0.25">
      <c r="A50" s="59">
        <v>2240</v>
      </c>
      <c r="B50" s="68" t="s">
        <v>62</v>
      </c>
      <c r="C50" s="74">
        <f>SUM(C51:C58)</f>
        <v>314141</v>
      </c>
      <c r="D50" s="79">
        <f t="shared" ref="D50:F50" si="12">SUM(D51:D58)</f>
        <v>255305</v>
      </c>
      <c r="E50" s="74">
        <f>SUM(E51:E58)</f>
        <v>274600</v>
      </c>
      <c r="F50" s="79">
        <f t="shared" si="12"/>
        <v>311935</v>
      </c>
      <c r="G50" s="82">
        <f t="shared" si="5"/>
        <v>1155981</v>
      </c>
    </row>
    <row r="51" spans="1:20" x14ac:dyDescent="0.25">
      <c r="A51" s="60">
        <v>2241</v>
      </c>
      <c r="B51" s="68" t="s">
        <v>15</v>
      </c>
      <c r="C51" s="74">
        <f>Nekust_īpaš!C17+Nekust_īpaš!C29+Nekust_īpaš!C41+Nekust_īpaš!C54+Nekust_īpaš!C66</f>
        <v>11900</v>
      </c>
      <c r="D51" s="79">
        <f>Nekust_īpaš!D17+Nekust_īpaš!D29+Nekust_īpaš!D41+Nekust_īpaš!D54+Nekust_īpaš!D66</f>
        <v>7330</v>
      </c>
      <c r="E51" s="74">
        <f>Nekust_īpaš!E17+Nekust_īpaš!E29+Nekust_īpaš!E41+Nekust_īpaš!E54+Nekust_īpaš!E66</f>
        <v>20500</v>
      </c>
      <c r="F51" s="79">
        <f>Nekust_īpaš!F17+Nekust_īpaš!F29+Nekust_īpaš!F41+Nekust_īpaš!F54+Nekust_īpaš!F66</f>
        <v>8800</v>
      </c>
      <c r="G51" s="82">
        <f t="shared" si="5"/>
        <v>48530</v>
      </c>
    </row>
    <row r="52" spans="1:20" x14ac:dyDescent="0.25">
      <c r="A52" s="60">
        <v>2242</v>
      </c>
      <c r="B52" s="68" t="s">
        <v>7</v>
      </c>
      <c r="C52" s="74">
        <f>Auto!C13+Auto!C22+Auto!C31+Auto!C40+Auto!C49+Auto!C58+Auto!C67</f>
        <v>39200</v>
      </c>
      <c r="D52" s="79">
        <f>Auto!D13+Auto!D22+Auto!D31+Auto!D40+Auto!D49+Auto!D58+Auto!D67</f>
        <v>28700</v>
      </c>
      <c r="E52" s="74">
        <f>Auto!E13+Auto!E22+Auto!E31+Auto!E40+Auto!E49+Auto!E58+Auto!E67</f>
        <v>31530</v>
      </c>
      <c r="F52" s="79">
        <f>Auto!F13+Auto!F22+Auto!F31+Auto!F40+Auto!F49+Auto!F58+Auto!F67</f>
        <v>36730</v>
      </c>
      <c r="G52" s="82">
        <f t="shared" si="5"/>
        <v>136160</v>
      </c>
    </row>
    <row r="53" spans="1:20" x14ac:dyDescent="0.25">
      <c r="A53" s="60">
        <v>2243</v>
      </c>
      <c r="B53" s="68" t="s">
        <v>19</v>
      </c>
      <c r="C53" s="74">
        <v>15211</v>
      </c>
      <c r="D53" s="79">
        <v>18955</v>
      </c>
      <c r="E53" s="74">
        <v>21560</v>
      </c>
      <c r="F53" s="79">
        <v>21500</v>
      </c>
      <c r="G53" s="82">
        <f t="shared" si="5"/>
        <v>77226</v>
      </c>
    </row>
    <row r="54" spans="1:20" x14ac:dyDescent="0.25">
      <c r="A54" s="60">
        <v>2244</v>
      </c>
      <c r="B54" s="68" t="s">
        <v>13</v>
      </c>
      <c r="C54" s="74">
        <f>Nekust_īpaš!C18+Nekust_īpaš!C30+Nekust_īpaš!C42+Nekust_īpaš!C55</f>
        <v>220030</v>
      </c>
      <c r="D54" s="79">
        <f>Nekust_īpaš!D18+Nekust_īpaš!D30+Nekust_īpaš!D42+Nekust_īpaš!D55</f>
        <v>180650</v>
      </c>
      <c r="E54" s="74">
        <f>Nekust_īpaš!E18+Nekust_īpaš!E30+Nekust_īpaš!E42+Nekust_īpaš!E55</f>
        <v>180500</v>
      </c>
      <c r="F54" s="79">
        <f>Nekust_īpaš!F18+Nekust_īpaš!F30+Nekust_īpaš!F42+Nekust_īpaš!F55</f>
        <v>220000</v>
      </c>
      <c r="G54" s="82">
        <f t="shared" si="5"/>
        <v>801180</v>
      </c>
    </row>
    <row r="55" spans="1:20" x14ac:dyDescent="0.25">
      <c r="A55" s="62">
        <v>2246</v>
      </c>
      <c r="B55" s="69" t="s">
        <v>63</v>
      </c>
      <c r="C55" s="75">
        <f>Nekust_īpaš!C19+Nekust_īpaš!C31+Nekust_īpaš!C43+Nekust_īpaš!C56</f>
        <v>15300</v>
      </c>
      <c r="D55" s="80">
        <f>Nekust_īpaš!D19+Nekust_īpaš!D31+Nekust_īpaš!D43+Nekust_īpaš!D56</f>
        <v>8600</v>
      </c>
      <c r="E55" s="75">
        <f>Nekust_īpaš!E19+Nekust_īpaš!E31+Nekust_īpaš!E43+Nekust_īpaš!E56</f>
        <v>8500</v>
      </c>
      <c r="F55" s="80">
        <f>Nekust_īpaš!F19+Nekust_īpaš!F31+Nekust_īpaš!F43+Nekust_īpaš!F56</f>
        <v>12300</v>
      </c>
      <c r="G55" s="83">
        <f t="shared" si="5"/>
        <v>44700</v>
      </c>
    </row>
    <row r="56" spans="1:20" x14ac:dyDescent="0.25">
      <c r="A56" s="60">
        <v>2247</v>
      </c>
      <c r="B56" s="68" t="s">
        <v>8</v>
      </c>
      <c r="C56" s="74">
        <f>Auto!C14+Auto!C23+Auto!C32+Auto!C41+Auto!C50+Auto!C59+Auto!C68</f>
        <v>7200</v>
      </c>
      <c r="D56" s="79">
        <f>Auto!D14+Auto!D23+Auto!D32+Auto!D41+Auto!D50+Auto!D59+Auto!D68</f>
        <v>6200</v>
      </c>
      <c r="E56" s="74">
        <f>Auto!E14+Auto!E23+Auto!E32+Auto!E41+Auto!E50+Auto!E59+Auto!E68</f>
        <v>6600</v>
      </c>
      <c r="F56" s="79">
        <f>Auto!F14+Auto!F23+Auto!F32+Auto!F41+Auto!F50+Auto!F59+Auto!F68</f>
        <v>7200</v>
      </c>
      <c r="G56" s="82">
        <f t="shared" si="5"/>
        <v>27200</v>
      </c>
    </row>
    <row r="57" spans="1:20" x14ac:dyDescent="0.25">
      <c r="A57" s="60">
        <v>2248</v>
      </c>
      <c r="B57" s="68" t="s">
        <v>27</v>
      </c>
      <c r="C57" s="74">
        <v>4500</v>
      </c>
      <c r="D57" s="79">
        <v>4620</v>
      </c>
      <c r="E57" s="74">
        <v>4850</v>
      </c>
      <c r="F57" s="79">
        <v>4955</v>
      </c>
      <c r="G57" s="82">
        <f t="shared" si="5"/>
        <v>18925</v>
      </c>
    </row>
    <row r="58" spans="1:20" x14ac:dyDescent="0.25">
      <c r="A58" s="142">
        <v>2249</v>
      </c>
      <c r="B58" s="67" t="s">
        <v>20</v>
      </c>
      <c r="C58" s="73">
        <v>800</v>
      </c>
      <c r="D58" s="78">
        <v>250</v>
      </c>
      <c r="E58" s="73">
        <v>560</v>
      </c>
      <c r="F58" s="78">
        <v>450</v>
      </c>
      <c r="G58" s="82">
        <f t="shared" si="5"/>
        <v>2060</v>
      </c>
      <c r="P58" s="2"/>
      <c r="Q58" s="2"/>
      <c r="R58" s="2"/>
      <c r="S58" s="2"/>
      <c r="T58" s="2"/>
    </row>
    <row r="59" spans="1:20" x14ac:dyDescent="0.25">
      <c r="A59" s="59">
        <v>2250</v>
      </c>
      <c r="B59" s="68" t="s">
        <v>21</v>
      </c>
      <c r="C59" s="74">
        <f>SUM(C60:C62)</f>
        <v>17260</v>
      </c>
      <c r="D59" s="79">
        <f t="shared" ref="D59:F59" si="13">SUM(D60:D62)</f>
        <v>16360</v>
      </c>
      <c r="E59" s="74">
        <f t="shared" si="13"/>
        <v>18200</v>
      </c>
      <c r="F59" s="79">
        <f t="shared" si="13"/>
        <v>17670</v>
      </c>
      <c r="G59" s="82">
        <f t="shared" si="5"/>
        <v>69490</v>
      </c>
      <c r="J59" s="3"/>
      <c r="P59" s="2"/>
      <c r="Q59" s="2"/>
      <c r="R59" s="2"/>
      <c r="S59" s="2"/>
    </row>
    <row r="60" spans="1:20" x14ac:dyDescent="0.25">
      <c r="A60" s="60">
        <v>2251</v>
      </c>
      <c r="B60" s="68" t="s">
        <v>64</v>
      </c>
      <c r="C60" s="74">
        <v>8900</v>
      </c>
      <c r="D60" s="79">
        <v>8500</v>
      </c>
      <c r="E60" s="74">
        <v>9600</v>
      </c>
      <c r="F60" s="79">
        <v>9560</v>
      </c>
      <c r="G60" s="82">
        <f t="shared" si="5"/>
        <v>36560</v>
      </c>
      <c r="P60" s="8"/>
      <c r="Q60" s="8"/>
      <c r="R60" s="8"/>
      <c r="S60" s="8"/>
    </row>
    <row r="61" spans="1:20" x14ac:dyDescent="0.25">
      <c r="A61" s="60">
        <v>2252</v>
      </c>
      <c r="B61" s="68" t="s">
        <v>65</v>
      </c>
      <c r="C61" s="74">
        <v>5960</v>
      </c>
      <c r="D61" s="79">
        <v>5960</v>
      </c>
      <c r="E61" s="74">
        <v>6100</v>
      </c>
      <c r="F61" s="79">
        <v>6100</v>
      </c>
      <c r="G61" s="82">
        <f t="shared" si="5"/>
        <v>24120</v>
      </c>
      <c r="P61" s="8"/>
      <c r="Q61" s="8"/>
      <c r="R61" s="8"/>
      <c r="S61" s="8"/>
    </row>
    <row r="62" spans="1:20" x14ac:dyDescent="0.25">
      <c r="A62" s="60">
        <v>2259</v>
      </c>
      <c r="B62" s="68" t="s">
        <v>66</v>
      </c>
      <c r="C62" s="74">
        <v>2400</v>
      </c>
      <c r="D62" s="79">
        <v>1900</v>
      </c>
      <c r="E62" s="74">
        <v>2500</v>
      </c>
      <c r="F62" s="79">
        <v>2010</v>
      </c>
      <c r="G62" s="82">
        <f t="shared" si="5"/>
        <v>8810</v>
      </c>
      <c r="I62" s="24"/>
      <c r="J62" s="193"/>
      <c r="K62" s="193"/>
      <c r="L62" s="193"/>
      <c r="M62" s="193"/>
      <c r="N62" s="193"/>
      <c r="O62" s="193"/>
      <c r="P62" s="8"/>
      <c r="Q62" s="8"/>
      <c r="R62" s="8"/>
      <c r="S62" s="8"/>
    </row>
    <row r="63" spans="1:20" x14ac:dyDescent="0.25">
      <c r="A63" s="59">
        <v>2260</v>
      </c>
      <c r="B63" s="68" t="s">
        <v>67</v>
      </c>
      <c r="C63" s="74">
        <f>SUM(C64:C68)</f>
        <v>1038750</v>
      </c>
      <c r="D63" s="79">
        <f>SUM(D64:D68)</f>
        <v>1034695</v>
      </c>
      <c r="E63" s="74">
        <f t="shared" ref="E63:F63" si="14">SUM(E64:E68)</f>
        <v>925530</v>
      </c>
      <c r="F63" s="79">
        <f t="shared" si="14"/>
        <v>929000</v>
      </c>
      <c r="G63" s="82">
        <f t="shared" si="5"/>
        <v>3927975</v>
      </c>
      <c r="P63" s="2"/>
      <c r="Q63" s="2"/>
      <c r="R63" s="2"/>
      <c r="S63" s="2"/>
    </row>
    <row r="64" spans="1:20" x14ac:dyDescent="0.25">
      <c r="A64" s="60">
        <v>2261</v>
      </c>
      <c r="B64" s="68" t="s">
        <v>14</v>
      </c>
      <c r="C64" s="74">
        <f>Nekust_īpaš!C20+Nekust_īpaš!D32+Nekust_īpaš!C44+Nekust_īpaš!C57</f>
        <v>698880</v>
      </c>
      <c r="D64" s="79">
        <f>Nekust_īpaš!D20+Nekust_īpaš!D32++Nekust_īpaš!D44+Nekust_īpaš!D57</f>
        <v>699880</v>
      </c>
      <c r="E64" s="74">
        <f>Nekust_īpaš!E20+Nekust_īpaš!E32++Nekust_īpaš!E44+Nekust_īpaš!E57</f>
        <v>619680</v>
      </c>
      <c r="F64" s="79">
        <f>Nekust_īpaš!F20+Nekust_īpaš!F32++Nekust_īpaš!F44+Nekust_īpaš!F57</f>
        <v>619680</v>
      </c>
      <c r="G64" s="82">
        <f t="shared" si="5"/>
        <v>2638120</v>
      </c>
      <c r="P64" s="2"/>
      <c r="Q64" s="2"/>
      <c r="R64" s="2"/>
      <c r="S64" s="2"/>
    </row>
    <row r="65" spans="1:19" x14ac:dyDescent="0.25">
      <c r="A65" s="60">
        <v>2262</v>
      </c>
      <c r="B65" s="68" t="s">
        <v>9</v>
      </c>
      <c r="C65" s="74">
        <f>Auto!C15+Auto!C24+Auto!C33+Auto!C42+Auto!C51+Auto!C60+Auto!C69</f>
        <v>112940</v>
      </c>
      <c r="D65" s="79">
        <f>Auto!D15+Auto!D24+Auto!D33+Auto!D42+Auto!D51+Auto!D60+Auto!D69</f>
        <v>107950</v>
      </c>
      <c r="E65" s="74">
        <f>Auto!E15+Auto!E24+Auto!E33+Auto!E42+Auto!E51+Auto!E60+Auto!E69</f>
        <v>104230</v>
      </c>
      <c r="F65" s="79">
        <f>Auto!F15+Auto!F24+Auto!F33+Auto!F42+Auto!F51+Auto!F60+Auto!F69</f>
        <v>107400</v>
      </c>
      <c r="G65" s="82">
        <f t="shared" si="5"/>
        <v>432520</v>
      </c>
      <c r="P65" s="2"/>
      <c r="Q65" s="2"/>
      <c r="R65" s="2"/>
      <c r="S65" s="2"/>
    </row>
    <row r="66" spans="1:19" x14ac:dyDescent="0.25">
      <c r="A66" s="60">
        <v>2263</v>
      </c>
      <c r="B66" s="68" t="s">
        <v>68</v>
      </c>
      <c r="C66" s="74">
        <f>Nekust_īpaš!C45</f>
        <v>200630</v>
      </c>
      <c r="D66" s="79">
        <f>Nekust_īpaš!D45</f>
        <v>200325</v>
      </c>
      <c r="E66" s="74">
        <f>Nekust_īpaš!E45</f>
        <v>180620</v>
      </c>
      <c r="F66" s="79">
        <f>Nekust_īpaš!F45</f>
        <v>180620</v>
      </c>
      <c r="G66" s="82">
        <f t="shared" si="5"/>
        <v>762195</v>
      </c>
      <c r="I66" s="24"/>
      <c r="J66" s="24"/>
      <c r="K66" s="24"/>
      <c r="L66" s="24"/>
      <c r="M66" s="24"/>
      <c r="N66" s="24"/>
      <c r="O66" s="24"/>
      <c r="P66" s="8"/>
      <c r="Q66" s="8"/>
      <c r="R66" s="8"/>
      <c r="S66" s="8"/>
    </row>
    <row r="67" spans="1:19" x14ac:dyDescent="0.25">
      <c r="A67" s="60">
        <v>2264</v>
      </c>
      <c r="B67" s="68" t="s">
        <v>22</v>
      </c>
      <c r="C67" s="74">
        <v>23600</v>
      </c>
      <c r="D67" s="79">
        <v>23640</v>
      </c>
      <c r="E67" s="74">
        <v>18500</v>
      </c>
      <c r="F67" s="79">
        <v>18500</v>
      </c>
      <c r="G67" s="82">
        <f t="shared" si="5"/>
        <v>84240</v>
      </c>
      <c r="I67" s="24"/>
      <c r="J67" s="24"/>
      <c r="K67" s="24"/>
      <c r="L67" s="24"/>
      <c r="M67" s="24"/>
      <c r="N67" s="24"/>
      <c r="O67" s="24"/>
      <c r="P67" s="8"/>
      <c r="Q67" s="8"/>
      <c r="R67" s="8"/>
      <c r="S67" s="8"/>
    </row>
    <row r="68" spans="1:19" x14ac:dyDescent="0.25">
      <c r="A68" s="60">
        <v>2269</v>
      </c>
      <c r="B68" s="68" t="s">
        <v>69</v>
      </c>
      <c r="C68" s="74">
        <f>Auto!C16+Auto!C25+Auto!C34+Auto!C43+Auto!C52+Auto!C61+Auto!C70</f>
        <v>2700</v>
      </c>
      <c r="D68" s="79">
        <f>Auto!D16+Auto!D25+Auto!D34+Auto!D43+Auto!D52+Auto!D61+Auto!D70</f>
        <v>2900</v>
      </c>
      <c r="E68" s="74">
        <f>Auto!E16+Auto!E25+Auto!E34+Auto!E43+Auto!E52+Auto!E61+Auto!E70</f>
        <v>2500</v>
      </c>
      <c r="F68" s="79">
        <f>Auto!F16+Auto!F25+Auto!F34+Auto!F43+Auto!F52+Auto!F61+Auto!F70</f>
        <v>2800</v>
      </c>
      <c r="G68" s="82">
        <f t="shared" si="5"/>
        <v>10900</v>
      </c>
      <c r="I68" s="24"/>
      <c r="J68" s="24"/>
      <c r="K68" s="24"/>
      <c r="L68" s="24"/>
      <c r="M68" s="24"/>
      <c r="N68" s="24"/>
      <c r="O68" s="24"/>
      <c r="P68" s="8"/>
      <c r="Q68" s="8"/>
      <c r="R68" s="8"/>
      <c r="S68" s="8"/>
    </row>
    <row r="69" spans="1:19" x14ac:dyDescent="0.25">
      <c r="A69" s="59">
        <v>2270</v>
      </c>
      <c r="B69" s="68" t="s">
        <v>23</v>
      </c>
      <c r="C69" s="73">
        <f>SUM(C70:C75)</f>
        <v>5300</v>
      </c>
      <c r="D69" s="78">
        <f>SUM(D70:D75)</f>
        <v>4520</v>
      </c>
      <c r="E69" s="73">
        <f t="shared" ref="E69:F69" si="15">SUM(E70:E75)</f>
        <v>4800</v>
      </c>
      <c r="F69" s="78">
        <f t="shared" si="15"/>
        <v>6100</v>
      </c>
      <c r="G69" s="82">
        <f t="shared" si="5"/>
        <v>20720</v>
      </c>
      <c r="I69" s="24"/>
      <c r="J69" s="193"/>
      <c r="K69" s="193"/>
      <c r="L69" s="193"/>
      <c r="M69" s="193"/>
      <c r="N69" s="193"/>
      <c r="O69" s="193"/>
      <c r="P69" s="8"/>
      <c r="Q69" s="8"/>
      <c r="R69" s="8"/>
      <c r="S69" s="8"/>
    </row>
    <row r="70" spans="1:19" x14ac:dyDescent="0.25">
      <c r="A70" s="60">
        <v>2271</v>
      </c>
      <c r="B70" s="68" t="s">
        <v>70</v>
      </c>
      <c r="C70" s="74">
        <v>1500</v>
      </c>
      <c r="D70" s="79">
        <v>2800</v>
      </c>
      <c r="E70" s="74">
        <v>2500</v>
      </c>
      <c r="F70" s="79">
        <v>2400</v>
      </c>
      <c r="G70" s="82">
        <f t="shared" si="5"/>
        <v>9200</v>
      </c>
      <c r="P70" s="2"/>
      <c r="Q70" s="2"/>
      <c r="R70" s="2"/>
      <c r="S70" s="2"/>
    </row>
    <row r="71" spans="1:19" x14ac:dyDescent="0.25">
      <c r="A71" s="60">
        <v>2273</v>
      </c>
      <c r="B71" s="68" t="s">
        <v>71</v>
      </c>
      <c r="C71" s="74">
        <v>0</v>
      </c>
      <c r="D71" s="79">
        <v>0</v>
      </c>
      <c r="E71" s="74">
        <v>0</v>
      </c>
      <c r="F71" s="79">
        <v>1900</v>
      </c>
      <c r="G71" s="82">
        <f t="shared" si="5"/>
        <v>1900</v>
      </c>
      <c r="P71" s="2"/>
      <c r="Q71" s="2"/>
      <c r="R71" s="2"/>
      <c r="S71" s="2"/>
    </row>
    <row r="72" spans="1:19" x14ac:dyDescent="0.25">
      <c r="A72" s="60">
        <v>2275</v>
      </c>
      <c r="B72" s="68" t="s">
        <v>72</v>
      </c>
      <c r="C72" s="74">
        <v>2200</v>
      </c>
      <c r="D72" s="79">
        <v>520</v>
      </c>
      <c r="E72" s="74">
        <v>1400</v>
      </c>
      <c r="F72" s="79">
        <v>900</v>
      </c>
      <c r="G72" s="82">
        <f t="shared" si="5"/>
        <v>5020</v>
      </c>
      <c r="P72" s="2"/>
      <c r="Q72" s="2"/>
      <c r="R72" s="2"/>
      <c r="S72" s="2"/>
    </row>
    <row r="73" spans="1:19" ht="14.25" customHeight="1" x14ac:dyDescent="0.25">
      <c r="A73" s="60">
        <v>2276</v>
      </c>
      <c r="B73" s="68" t="s">
        <v>73</v>
      </c>
      <c r="C73" s="74">
        <v>1600</v>
      </c>
      <c r="D73" s="79">
        <v>1200</v>
      </c>
      <c r="E73" s="74">
        <v>900</v>
      </c>
      <c r="F73" s="79">
        <v>900</v>
      </c>
      <c r="G73" s="82">
        <f t="shared" si="5"/>
        <v>4600</v>
      </c>
    </row>
    <row r="74" spans="1:19" ht="15" customHeight="1" x14ac:dyDescent="0.25">
      <c r="A74" s="60">
        <v>2278</v>
      </c>
      <c r="B74" s="68" t="s">
        <v>74</v>
      </c>
      <c r="C74" s="74">
        <v>0</v>
      </c>
      <c r="D74" s="79">
        <v>0</v>
      </c>
      <c r="E74" s="74">
        <v>0</v>
      </c>
      <c r="F74" s="79">
        <v>0</v>
      </c>
      <c r="G74" s="82">
        <f t="shared" si="5"/>
        <v>0</v>
      </c>
    </row>
    <row r="75" spans="1:19" x14ac:dyDescent="0.25">
      <c r="A75" s="60">
        <v>2279</v>
      </c>
      <c r="B75" s="68" t="s">
        <v>75</v>
      </c>
      <c r="C75" s="74">
        <v>0</v>
      </c>
      <c r="D75" s="79">
        <v>0</v>
      </c>
      <c r="E75" s="74">
        <v>0</v>
      </c>
      <c r="F75" s="79">
        <v>0</v>
      </c>
      <c r="G75" s="82">
        <f t="shared" si="5"/>
        <v>0</v>
      </c>
    </row>
    <row r="76" spans="1:19" x14ac:dyDescent="0.25">
      <c r="A76" s="63">
        <v>2280</v>
      </c>
      <c r="B76" s="69" t="s">
        <v>76</v>
      </c>
      <c r="C76" s="75">
        <f>SUM(C77:C79)</f>
        <v>40000</v>
      </c>
      <c r="D76" s="80">
        <f>SUM(D77:D79)</f>
        <v>39650</v>
      </c>
      <c r="E76" s="75">
        <f t="shared" ref="E76:F76" si="16">SUM(E77:E79)</f>
        <v>39300</v>
      </c>
      <c r="F76" s="80">
        <f t="shared" si="16"/>
        <v>39250</v>
      </c>
      <c r="G76" s="83">
        <f t="shared" si="5"/>
        <v>158200</v>
      </c>
    </row>
    <row r="77" spans="1:19" x14ac:dyDescent="0.25">
      <c r="A77" s="62">
        <v>2281</v>
      </c>
      <c r="B77" s="69" t="s">
        <v>77</v>
      </c>
      <c r="C77" s="75">
        <v>15200</v>
      </c>
      <c r="D77" s="80">
        <v>15150</v>
      </c>
      <c r="E77" s="75">
        <v>14900</v>
      </c>
      <c r="F77" s="80">
        <v>14900</v>
      </c>
      <c r="G77" s="83">
        <f t="shared" si="5"/>
        <v>60150</v>
      </c>
    </row>
    <row r="78" spans="1:19" ht="26.25" customHeight="1" x14ac:dyDescent="0.25">
      <c r="A78" s="62">
        <v>2282</v>
      </c>
      <c r="B78" s="69" t="s">
        <v>78</v>
      </c>
      <c r="C78" s="75">
        <v>10600</v>
      </c>
      <c r="D78" s="80">
        <v>10500</v>
      </c>
      <c r="E78" s="75">
        <v>10400</v>
      </c>
      <c r="F78" s="80">
        <v>10400</v>
      </c>
      <c r="G78" s="83">
        <f t="shared" si="5"/>
        <v>41900</v>
      </c>
    </row>
    <row r="79" spans="1:19" x14ac:dyDescent="0.25">
      <c r="A79" s="62">
        <v>2283</v>
      </c>
      <c r="B79" s="69" t="s">
        <v>79</v>
      </c>
      <c r="C79" s="75">
        <v>14200</v>
      </c>
      <c r="D79" s="80">
        <v>14000</v>
      </c>
      <c r="E79" s="75">
        <v>14000</v>
      </c>
      <c r="F79" s="80">
        <v>13950</v>
      </c>
      <c r="G79" s="83">
        <f t="shared" si="5"/>
        <v>56150</v>
      </c>
    </row>
    <row r="80" spans="1:19" ht="25.5" x14ac:dyDescent="0.25">
      <c r="A80" s="64">
        <v>2300</v>
      </c>
      <c r="B80" s="68" t="s">
        <v>80</v>
      </c>
      <c r="C80" s="73">
        <f>C81+C85+C89+C90+C94+C95+C103+C104+C109</f>
        <v>531270</v>
      </c>
      <c r="D80" s="78">
        <f t="shared" ref="D80:F80" si="17">D81+D85+D89+D90+D94+D95+D103+D104+D109</f>
        <v>518730</v>
      </c>
      <c r="E80" s="73">
        <f t="shared" si="17"/>
        <v>479390</v>
      </c>
      <c r="F80" s="78">
        <f t="shared" si="17"/>
        <v>503060</v>
      </c>
      <c r="G80" s="82">
        <f t="shared" si="5"/>
        <v>2032450</v>
      </c>
    </row>
    <row r="81" spans="1:7" x14ac:dyDescent="0.25">
      <c r="A81" s="59">
        <v>2310</v>
      </c>
      <c r="B81" s="68" t="s">
        <v>81</v>
      </c>
      <c r="C81" s="74">
        <f>SUM(C82:C84)</f>
        <v>211860</v>
      </c>
      <c r="D81" s="79">
        <f t="shared" ref="D81:F81" si="18">SUM(D82:D84)</f>
        <v>222760</v>
      </c>
      <c r="E81" s="74">
        <f t="shared" si="18"/>
        <v>207950</v>
      </c>
      <c r="F81" s="79">
        <f t="shared" si="18"/>
        <v>213650</v>
      </c>
      <c r="G81" s="82">
        <f t="shared" si="5"/>
        <v>856220</v>
      </c>
    </row>
    <row r="82" spans="1:7" x14ac:dyDescent="0.25">
      <c r="A82" s="60">
        <v>2311</v>
      </c>
      <c r="B82" s="68" t="s">
        <v>82</v>
      </c>
      <c r="C82" s="74">
        <v>118600</v>
      </c>
      <c r="D82" s="79">
        <v>131200</v>
      </c>
      <c r="E82" s="74">
        <v>111500</v>
      </c>
      <c r="F82" s="79">
        <v>122300</v>
      </c>
      <c r="G82" s="82">
        <f t="shared" si="5"/>
        <v>483600</v>
      </c>
    </row>
    <row r="83" spans="1:7" x14ac:dyDescent="0.25">
      <c r="A83" s="60">
        <v>2312</v>
      </c>
      <c r="B83" s="68" t="s">
        <v>83</v>
      </c>
      <c r="C83" s="74">
        <f>Auto!C18+Auto!C27+Auto!C36+Auto!C45+Auto!C54+Auto!C63+Auto!C72+56900</f>
        <v>71660</v>
      </c>
      <c r="D83" s="79">
        <f>Auto!D18+Auto!D27+Auto!D36+Auto!D45+Auto!D54+Auto!D63+Auto!D72+58400</f>
        <v>73160</v>
      </c>
      <c r="E83" s="74">
        <f>Auto!E18+Auto!E27+Auto!E36+Auto!E45+Auto!E54+Auto!E63+Auto!E72+64300</f>
        <v>77950</v>
      </c>
      <c r="F83" s="79">
        <f>Auto!F18+Auto!F27+Auto!F36+Auto!F45+Auto!F54+Auto!F63+Auto!F72+59300</f>
        <v>72950</v>
      </c>
      <c r="G83" s="82">
        <f t="shared" si="5"/>
        <v>295720</v>
      </c>
    </row>
    <row r="84" spans="1:7" x14ac:dyDescent="0.25">
      <c r="A84" s="60">
        <v>2313</v>
      </c>
      <c r="B84" s="68" t="s">
        <v>84</v>
      </c>
      <c r="C84" s="74">
        <v>21600</v>
      </c>
      <c r="D84" s="79">
        <v>18400</v>
      </c>
      <c r="E84" s="74">
        <v>18500</v>
      </c>
      <c r="F84" s="79">
        <v>18400</v>
      </c>
      <c r="G84" s="82">
        <f t="shared" si="5"/>
        <v>76900</v>
      </c>
    </row>
    <row r="85" spans="1:7" x14ac:dyDescent="0.25">
      <c r="A85" s="59">
        <v>2320</v>
      </c>
      <c r="B85" s="68" t="s">
        <v>85</v>
      </c>
      <c r="C85" s="74">
        <f>SUM(C86:C88)</f>
        <v>183350</v>
      </c>
      <c r="D85" s="79">
        <f t="shared" ref="D85:F85" si="19">SUM(D86:D88)</f>
        <v>162750</v>
      </c>
      <c r="E85" s="74">
        <f t="shared" si="19"/>
        <v>156670</v>
      </c>
      <c r="F85" s="79">
        <f t="shared" si="19"/>
        <v>179420</v>
      </c>
      <c r="G85" s="82">
        <f t="shared" si="5"/>
        <v>682190</v>
      </c>
    </row>
    <row r="86" spans="1:7" x14ac:dyDescent="0.25">
      <c r="A86" s="60">
        <v>2321</v>
      </c>
      <c r="B86" s="68" t="s">
        <v>86</v>
      </c>
      <c r="C86" s="74">
        <v>40400</v>
      </c>
      <c r="D86" s="79">
        <v>15600</v>
      </c>
      <c r="E86" s="74">
        <v>15600</v>
      </c>
      <c r="F86" s="79">
        <v>35120</v>
      </c>
      <c r="G86" s="82">
        <f t="shared" si="5"/>
        <v>106720</v>
      </c>
    </row>
    <row r="87" spans="1:7" x14ac:dyDescent="0.25">
      <c r="A87" s="60">
        <v>2322</v>
      </c>
      <c r="B87" s="68" t="s">
        <v>10</v>
      </c>
      <c r="C87" s="74">
        <f>Auto!C17+Auto!C26+Auto!C35+Auto!C44+Auto!C53+Auto!C62+Auto!C71</f>
        <v>137050</v>
      </c>
      <c r="D87" s="79">
        <f>Auto!D17+Auto!D26+Auto!D35+Auto!D44+Auto!D53+Auto!D62+Auto!D71</f>
        <v>143050</v>
      </c>
      <c r="E87" s="74">
        <f>Auto!E17+Auto!E26+Auto!E35+Auto!E44+Auto!E53+Auto!E62+Auto!E71</f>
        <v>136970</v>
      </c>
      <c r="F87" s="79">
        <f>Auto!F17+Auto!F26+Auto!F35+Auto!F44+Auto!F53+Auto!F62+Auto!F71</f>
        <v>138500</v>
      </c>
      <c r="G87" s="82">
        <f t="shared" si="5"/>
        <v>555570</v>
      </c>
    </row>
    <row r="88" spans="1:7" x14ac:dyDescent="0.25">
      <c r="A88" s="60">
        <v>2329</v>
      </c>
      <c r="B88" s="68" t="s">
        <v>87</v>
      </c>
      <c r="C88" s="74">
        <v>5900</v>
      </c>
      <c r="D88" s="79">
        <v>4100</v>
      </c>
      <c r="E88" s="74">
        <v>4100</v>
      </c>
      <c r="F88" s="79">
        <v>5800</v>
      </c>
      <c r="G88" s="82">
        <f t="shared" si="5"/>
        <v>19900</v>
      </c>
    </row>
    <row r="89" spans="1:7" x14ac:dyDescent="0.25">
      <c r="A89" s="59">
        <v>2330</v>
      </c>
      <c r="B89" s="68" t="s">
        <v>88</v>
      </c>
      <c r="C89" s="74">
        <v>9600</v>
      </c>
      <c r="D89" s="79">
        <v>8400</v>
      </c>
      <c r="E89" s="74">
        <v>8600</v>
      </c>
      <c r="F89" s="79">
        <v>8400</v>
      </c>
      <c r="G89" s="82">
        <f t="shared" ref="G89:G119" si="20">SUM(C89:F89)</f>
        <v>35000</v>
      </c>
    </row>
    <row r="90" spans="1:7" ht="25.5" x14ac:dyDescent="0.25">
      <c r="A90" s="59">
        <v>2340</v>
      </c>
      <c r="B90" s="68" t="s">
        <v>89</v>
      </c>
      <c r="C90" s="74">
        <f>SUM(C91:C93)</f>
        <v>3120</v>
      </c>
      <c r="D90" s="79">
        <f t="shared" ref="D90:F90" si="21">SUM(D91:D93)</f>
        <v>3520</v>
      </c>
      <c r="E90" s="74">
        <f t="shared" si="21"/>
        <v>4280</v>
      </c>
      <c r="F90" s="79">
        <f t="shared" si="21"/>
        <v>4290</v>
      </c>
      <c r="G90" s="82">
        <f t="shared" si="20"/>
        <v>15210</v>
      </c>
    </row>
    <row r="91" spans="1:7" x14ac:dyDescent="0.25">
      <c r="A91" s="60">
        <v>2341</v>
      </c>
      <c r="B91" s="68" t="s">
        <v>90</v>
      </c>
      <c r="C91" s="74">
        <v>2600</v>
      </c>
      <c r="D91" s="79">
        <v>2900</v>
      </c>
      <c r="E91" s="74">
        <v>3600</v>
      </c>
      <c r="F91" s="79">
        <v>3500</v>
      </c>
      <c r="G91" s="82">
        <f t="shared" si="20"/>
        <v>12600</v>
      </c>
    </row>
    <row r="92" spans="1:7" x14ac:dyDescent="0.25">
      <c r="A92" s="60">
        <v>2343</v>
      </c>
      <c r="B92" s="68" t="s">
        <v>91</v>
      </c>
      <c r="C92" s="74">
        <v>0</v>
      </c>
      <c r="D92" s="79">
        <v>0</v>
      </c>
      <c r="E92" s="74">
        <v>0</v>
      </c>
      <c r="F92" s="79">
        <v>0</v>
      </c>
      <c r="G92" s="82">
        <f t="shared" si="20"/>
        <v>0</v>
      </c>
    </row>
    <row r="93" spans="1:7" x14ac:dyDescent="0.25">
      <c r="A93" s="60">
        <v>2344</v>
      </c>
      <c r="B93" s="68" t="s">
        <v>92</v>
      </c>
      <c r="C93" s="74">
        <v>520</v>
      </c>
      <c r="D93" s="79">
        <v>620</v>
      </c>
      <c r="E93" s="74">
        <v>680</v>
      </c>
      <c r="F93" s="79">
        <v>790</v>
      </c>
      <c r="G93" s="82">
        <f t="shared" si="20"/>
        <v>2610</v>
      </c>
    </row>
    <row r="94" spans="1:7" x14ac:dyDescent="0.25">
      <c r="A94" s="59">
        <v>2350</v>
      </c>
      <c r="B94" s="68" t="s">
        <v>93</v>
      </c>
      <c r="C94" s="74">
        <f>Nekust_īpaš!C21+Nekust_īpaš!C33+Nekust_īpaš!C46+Nekust_īpaš!C58+Nekust_īpaš!C70</f>
        <v>31700</v>
      </c>
      <c r="D94" s="79">
        <f>Nekust_īpaš!D21+Nekust_īpaš!D33+Nekust_īpaš!D46+Nekust_īpaš!D58+Nekust_īpaš!D70</f>
        <v>33800</v>
      </c>
      <c r="E94" s="74">
        <f>Nekust_īpaš!E21+Nekust_īpaš!E33+Nekust_īpaš!E46+Nekust_īpaš!E58+Nekust_īpaš!E70</f>
        <v>24000</v>
      </c>
      <c r="F94" s="79">
        <f>Nekust_īpaš!F21+Nekust_īpaš!F33+Nekust_īpaš!F46+Nekust_īpaš!F58+Nekust_īpaš!F70</f>
        <v>22300</v>
      </c>
      <c r="G94" s="82">
        <f t="shared" si="20"/>
        <v>111800</v>
      </c>
    </row>
    <row r="95" spans="1:7" x14ac:dyDescent="0.25">
      <c r="A95" s="59">
        <v>2360</v>
      </c>
      <c r="B95" s="68" t="s">
        <v>94</v>
      </c>
      <c r="C95" s="74">
        <f>SUM(C96:C102)</f>
        <v>52400</v>
      </c>
      <c r="D95" s="79">
        <f t="shared" ref="D95:F95" si="22">SUM(D96:D102)</f>
        <v>48000</v>
      </c>
      <c r="E95" s="74">
        <f t="shared" si="22"/>
        <v>48500</v>
      </c>
      <c r="F95" s="79">
        <f t="shared" si="22"/>
        <v>50170</v>
      </c>
      <c r="G95" s="82">
        <f t="shared" si="20"/>
        <v>199070</v>
      </c>
    </row>
    <row r="96" spans="1:7" x14ac:dyDescent="0.25">
      <c r="A96" s="60">
        <v>2361</v>
      </c>
      <c r="B96" s="68" t="s">
        <v>95</v>
      </c>
      <c r="C96" s="74">
        <v>4600</v>
      </c>
      <c r="D96" s="79">
        <v>3900</v>
      </c>
      <c r="E96" s="74">
        <v>4100</v>
      </c>
      <c r="F96" s="79">
        <v>3950</v>
      </c>
      <c r="G96" s="82">
        <f t="shared" si="20"/>
        <v>16550</v>
      </c>
    </row>
    <row r="97" spans="1:7" x14ac:dyDescent="0.25">
      <c r="A97" s="60">
        <v>2362</v>
      </c>
      <c r="B97" s="68" t="s">
        <v>96</v>
      </c>
      <c r="C97" s="74">
        <v>4900</v>
      </c>
      <c r="D97" s="79">
        <v>4200</v>
      </c>
      <c r="E97" s="74">
        <v>3900</v>
      </c>
      <c r="F97" s="79">
        <v>4300</v>
      </c>
      <c r="G97" s="82">
        <f t="shared" si="20"/>
        <v>17300</v>
      </c>
    </row>
    <row r="98" spans="1:7" x14ac:dyDescent="0.25">
      <c r="A98" s="60">
        <v>2363</v>
      </c>
      <c r="B98" s="68" t="s">
        <v>97</v>
      </c>
      <c r="C98" s="74">
        <v>15600</v>
      </c>
      <c r="D98" s="79">
        <v>15600</v>
      </c>
      <c r="E98" s="74">
        <v>16200</v>
      </c>
      <c r="F98" s="79">
        <v>16200</v>
      </c>
      <c r="G98" s="82">
        <f t="shared" si="20"/>
        <v>63600</v>
      </c>
    </row>
    <row r="99" spans="1:7" x14ac:dyDescent="0.25">
      <c r="A99" s="60">
        <v>2364</v>
      </c>
      <c r="B99" s="68" t="s">
        <v>98</v>
      </c>
      <c r="C99" s="74">
        <v>4700</v>
      </c>
      <c r="D99" s="79">
        <v>3200</v>
      </c>
      <c r="E99" s="74">
        <v>3200</v>
      </c>
      <c r="F99" s="79">
        <v>4700</v>
      </c>
      <c r="G99" s="82">
        <f t="shared" si="20"/>
        <v>15800</v>
      </c>
    </row>
    <row r="100" spans="1:7" x14ac:dyDescent="0.25">
      <c r="A100" s="60">
        <v>2365</v>
      </c>
      <c r="B100" s="68" t="s">
        <v>99</v>
      </c>
      <c r="C100" s="74">
        <v>15300</v>
      </c>
      <c r="D100" s="79">
        <v>15300</v>
      </c>
      <c r="E100" s="74">
        <v>15200</v>
      </c>
      <c r="F100" s="79">
        <v>15200</v>
      </c>
      <c r="G100" s="82">
        <f t="shared" si="20"/>
        <v>61000</v>
      </c>
    </row>
    <row r="101" spans="1:7" ht="25.5" x14ac:dyDescent="0.25">
      <c r="A101" s="60">
        <v>2366</v>
      </c>
      <c r="B101" s="68" t="s">
        <v>100</v>
      </c>
      <c r="C101" s="74">
        <v>5900</v>
      </c>
      <c r="D101" s="79">
        <v>4800</v>
      </c>
      <c r="E101" s="74">
        <v>4800</v>
      </c>
      <c r="F101" s="79">
        <v>4700</v>
      </c>
      <c r="G101" s="82">
        <f t="shared" si="20"/>
        <v>20200</v>
      </c>
    </row>
    <row r="102" spans="1:7" ht="25.5" x14ac:dyDescent="0.25">
      <c r="A102" s="60">
        <v>2369</v>
      </c>
      <c r="B102" s="68" t="s">
        <v>101</v>
      </c>
      <c r="C102" s="74">
        <v>1400</v>
      </c>
      <c r="D102" s="79">
        <v>1000</v>
      </c>
      <c r="E102" s="74">
        <v>1100</v>
      </c>
      <c r="F102" s="79">
        <v>1120</v>
      </c>
      <c r="G102" s="82">
        <f t="shared" si="20"/>
        <v>4620</v>
      </c>
    </row>
    <row r="103" spans="1:7" x14ac:dyDescent="0.25">
      <c r="A103" s="59">
        <v>2370</v>
      </c>
      <c r="B103" s="68" t="s">
        <v>102</v>
      </c>
      <c r="C103" s="74">
        <v>15600</v>
      </c>
      <c r="D103" s="79">
        <v>15200</v>
      </c>
      <c r="E103" s="74">
        <v>13200</v>
      </c>
      <c r="F103" s="79">
        <v>11000</v>
      </c>
      <c r="G103" s="82">
        <f t="shared" si="20"/>
        <v>55000</v>
      </c>
    </row>
    <row r="104" spans="1:7" x14ac:dyDescent="0.25">
      <c r="A104" s="59">
        <v>2380</v>
      </c>
      <c r="B104" s="68" t="s">
        <v>103</v>
      </c>
      <c r="C104" s="74">
        <f>SUM(C105:C108)</f>
        <v>6300</v>
      </c>
      <c r="D104" s="79">
        <f t="shared" ref="D104:F104" si="23">SUM(D105:D108)</f>
        <v>5800</v>
      </c>
      <c r="E104" s="74">
        <f t="shared" si="23"/>
        <v>5800</v>
      </c>
      <c r="F104" s="79">
        <f t="shared" si="23"/>
        <v>5800</v>
      </c>
      <c r="G104" s="82">
        <f t="shared" si="20"/>
        <v>23700</v>
      </c>
    </row>
    <row r="105" spans="1:7" x14ac:dyDescent="0.25">
      <c r="A105" s="60">
        <v>2381</v>
      </c>
      <c r="B105" s="68" t="s">
        <v>104</v>
      </c>
      <c r="C105" s="74">
        <v>0</v>
      </c>
      <c r="D105" s="79">
        <v>0</v>
      </c>
      <c r="E105" s="74">
        <v>0</v>
      </c>
      <c r="F105" s="79">
        <v>0</v>
      </c>
      <c r="G105" s="82">
        <f t="shared" si="20"/>
        <v>0</v>
      </c>
    </row>
    <row r="106" spans="1:7" x14ac:dyDescent="0.25">
      <c r="A106" s="60">
        <v>2382</v>
      </c>
      <c r="B106" s="68" t="s">
        <v>105</v>
      </c>
      <c r="C106" s="74">
        <v>0</v>
      </c>
      <c r="D106" s="79">
        <v>0</v>
      </c>
      <c r="E106" s="74">
        <v>0</v>
      </c>
      <c r="F106" s="79">
        <v>0</v>
      </c>
      <c r="G106" s="82">
        <f t="shared" si="20"/>
        <v>0</v>
      </c>
    </row>
    <row r="107" spans="1:7" x14ac:dyDescent="0.25">
      <c r="A107" s="60">
        <v>2383</v>
      </c>
      <c r="B107" s="68" t="s">
        <v>106</v>
      </c>
      <c r="C107" s="74">
        <v>0</v>
      </c>
      <c r="D107" s="79">
        <v>0</v>
      </c>
      <c r="E107" s="74">
        <v>0</v>
      </c>
      <c r="F107" s="79">
        <v>0</v>
      </c>
      <c r="G107" s="82">
        <f t="shared" si="20"/>
        <v>0</v>
      </c>
    </row>
    <row r="108" spans="1:7" x14ac:dyDescent="0.25">
      <c r="A108" s="60">
        <v>2389</v>
      </c>
      <c r="B108" s="68" t="s">
        <v>107</v>
      </c>
      <c r="C108" s="74">
        <v>6300</v>
      </c>
      <c r="D108" s="79">
        <v>5800</v>
      </c>
      <c r="E108" s="74">
        <v>5800</v>
      </c>
      <c r="F108" s="79">
        <v>5800</v>
      </c>
      <c r="G108" s="82">
        <f t="shared" si="20"/>
        <v>23700</v>
      </c>
    </row>
    <row r="109" spans="1:7" x14ac:dyDescent="0.25">
      <c r="A109" s="59">
        <v>2390</v>
      </c>
      <c r="B109" s="68" t="s">
        <v>108</v>
      </c>
      <c r="C109" s="74">
        <f>Auto!C19+Auto!C28+Auto!C37+Auto!C46+Auto!C55+Auto!C64+Auto!C73+3200</f>
        <v>17340</v>
      </c>
      <c r="D109" s="79">
        <f>Auto!D19+Auto!D28+Auto!D37+Auto!D46+Auto!D55+Auto!D64+Auto!D73+3200</f>
        <v>18500</v>
      </c>
      <c r="E109" s="74">
        <f>Auto!E19+Auto!E28+Auto!E37+Auto!E46+Auto!E55+Auto!E64+Auto!E73+1500</f>
        <v>10390</v>
      </c>
      <c r="F109" s="79">
        <f>Auto!F19+Auto!F28+Auto!F37+Auto!F46+Auto!F55+Auto!F64+Auto!F73+1500</f>
        <v>8030</v>
      </c>
      <c r="G109" s="82">
        <f t="shared" si="20"/>
        <v>54260</v>
      </c>
    </row>
    <row r="110" spans="1:7" x14ac:dyDescent="0.25">
      <c r="A110" s="64">
        <v>2400</v>
      </c>
      <c r="B110" s="68" t="s">
        <v>24</v>
      </c>
      <c r="C110" s="74">
        <v>6300</v>
      </c>
      <c r="D110" s="79">
        <v>6300</v>
      </c>
      <c r="E110" s="74">
        <v>5800</v>
      </c>
      <c r="F110" s="79">
        <v>5800</v>
      </c>
      <c r="G110" s="82">
        <f t="shared" si="20"/>
        <v>24200</v>
      </c>
    </row>
    <row r="111" spans="1:7" x14ac:dyDescent="0.25">
      <c r="A111" s="64">
        <v>2500</v>
      </c>
      <c r="B111" s="68" t="s">
        <v>109</v>
      </c>
      <c r="C111" s="74">
        <f>C112</f>
        <v>45910</v>
      </c>
      <c r="D111" s="79">
        <f t="shared" ref="D111:F111" si="24">D112</f>
        <v>52680</v>
      </c>
      <c r="E111" s="74">
        <f t="shared" si="24"/>
        <v>49440</v>
      </c>
      <c r="F111" s="79">
        <f t="shared" si="24"/>
        <v>48110</v>
      </c>
      <c r="G111" s="82">
        <f t="shared" si="20"/>
        <v>196140</v>
      </c>
    </row>
    <row r="112" spans="1:7" x14ac:dyDescent="0.25">
      <c r="A112" s="59">
        <v>2510</v>
      </c>
      <c r="B112" s="68" t="s">
        <v>109</v>
      </c>
      <c r="C112" s="74">
        <f>SUM(C113:C118)</f>
        <v>45910</v>
      </c>
      <c r="D112" s="79">
        <f t="shared" ref="D112:F112" si="25">SUM(D113:D118)</f>
        <v>52680</v>
      </c>
      <c r="E112" s="74">
        <f t="shared" si="25"/>
        <v>49440</v>
      </c>
      <c r="F112" s="79">
        <f t="shared" si="25"/>
        <v>48110</v>
      </c>
      <c r="G112" s="82">
        <f t="shared" si="20"/>
        <v>196140</v>
      </c>
    </row>
    <row r="113" spans="1:7" x14ac:dyDescent="0.25">
      <c r="A113" s="62">
        <v>2512</v>
      </c>
      <c r="B113" s="69" t="s">
        <v>110</v>
      </c>
      <c r="C113" s="75">
        <v>28500</v>
      </c>
      <c r="D113" s="80">
        <v>39500</v>
      </c>
      <c r="E113" s="75">
        <v>35600</v>
      </c>
      <c r="F113" s="80">
        <v>34700</v>
      </c>
      <c r="G113" s="83">
        <f t="shared" si="20"/>
        <v>138300</v>
      </c>
    </row>
    <row r="114" spans="1:7" ht="25.5" x14ac:dyDescent="0.25">
      <c r="A114" s="60">
        <v>2513</v>
      </c>
      <c r="B114" s="68" t="s">
        <v>111</v>
      </c>
      <c r="C114" s="74">
        <f>Nekust_īpaš!C22+Nekust_īpaš!C34+Nekust_īpaš!C47+Nekust_īpaš!C59+Nekust_īpaš!C71</f>
        <v>6350</v>
      </c>
      <c r="D114" s="79">
        <f>Nekust_īpaš!D22+Nekust_īpaš!D34+Nekust_īpaš!D47+Nekust_īpaš!D59+Nekust_īpaš!D71</f>
        <v>6350</v>
      </c>
      <c r="E114" s="74">
        <f>Nekust_īpaš!E22+Nekust_īpaš!E34+Nekust_īpaš!E47+Nekust_īpaš!E59+Nekust_īpaš!E71</f>
        <v>5750</v>
      </c>
      <c r="F114" s="79">
        <f>Nekust_īpaš!F22+Nekust_īpaš!F34+Nekust_īpaš!F47+Nekust_īpaš!F59+Nekust_īpaš!F71</f>
        <v>5750</v>
      </c>
      <c r="G114" s="82">
        <f t="shared" si="20"/>
        <v>24200</v>
      </c>
    </row>
    <row r="115" spans="1:7" ht="25.5" x14ac:dyDescent="0.25">
      <c r="A115" s="62">
        <v>2514</v>
      </c>
      <c r="B115" s="69" t="s">
        <v>112</v>
      </c>
      <c r="C115" s="75">
        <v>1670</v>
      </c>
      <c r="D115" s="80">
        <v>1220</v>
      </c>
      <c r="E115" s="75">
        <v>730</v>
      </c>
      <c r="F115" s="80">
        <v>630</v>
      </c>
      <c r="G115" s="83">
        <f t="shared" si="20"/>
        <v>4250</v>
      </c>
    </row>
    <row r="116" spans="1:7" x14ac:dyDescent="0.25">
      <c r="A116" s="60">
        <v>2515</v>
      </c>
      <c r="B116" s="68" t="s">
        <v>25</v>
      </c>
      <c r="C116" s="74">
        <v>2540</v>
      </c>
      <c r="D116" s="79">
        <v>2600</v>
      </c>
      <c r="E116" s="74">
        <v>2900</v>
      </c>
      <c r="F116" s="79">
        <v>2800</v>
      </c>
      <c r="G116" s="82">
        <f t="shared" si="20"/>
        <v>10840</v>
      </c>
    </row>
    <row r="117" spans="1:7" ht="25.5" x14ac:dyDescent="0.25">
      <c r="A117" s="62">
        <v>2516</v>
      </c>
      <c r="B117" s="69" t="s">
        <v>113</v>
      </c>
      <c r="C117" s="75">
        <v>3250</v>
      </c>
      <c r="D117" s="80">
        <v>2660</v>
      </c>
      <c r="E117" s="75">
        <v>1600</v>
      </c>
      <c r="F117" s="80">
        <v>1380</v>
      </c>
      <c r="G117" s="83">
        <f t="shared" si="20"/>
        <v>8890</v>
      </c>
    </row>
    <row r="118" spans="1:7" x14ac:dyDescent="0.25">
      <c r="A118" s="60">
        <v>2519</v>
      </c>
      <c r="B118" s="68" t="s">
        <v>26</v>
      </c>
      <c r="C118" s="74">
        <v>3600</v>
      </c>
      <c r="D118" s="79">
        <v>350</v>
      </c>
      <c r="E118" s="74">
        <v>2860</v>
      </c>
      <c r="F118" s="79">
        <v>2850</v>
      </c>
      <c r="G118" s="82">
        <f t="shared" si="20"/>
        <v>9660</v>
      </c>
    </row>
    <row r="119" spans="1:7" ht="26.25" thickBot="1" x14ac:dyDescent="0.3">
      <c r="A119" s="65">
        <v>2800</v>
      </c>
      <c r="B119" s="93" t="s">
        <v>114</v>
      </c>
      <c r="C119" s="76">
        <v>8600</v>
      </c>
      <c r="D119" s="94">
        <v>10200</v>
      </c>
      <c r="E119" s="76">
        <v>9800</v>
      </c>
      <c r="F119" s="94">
        <v>9700</v>
      </c>
      <c r="G119" s="84">
        <f t="shared" si="20"/>
        <v>38300</v>
      </c>
    </row>
    <row r="122" spans="1:7" x14ac:dyDescent="0.25">
      <c r="A122" s="12"/>
      <c r="B122" s="6" t="s">
        <v>115</v>
      </c>
    </row>
  </sheetData>
  <mergeCells count="18">
    <mergeCell ref="J69:O69"/>
    <mergeCell ref="A10:B10"/>
    <mergeCell ref="A23:B23"/>
    <mergeCell ref="A15:B15"/>
    <mergeCell ref="A16:B16"/>
    <mergeCell ref="A17:B17"/>
    <mergeCell ref="A18:B18"/>
    <mergeCell ref="A19:B19"/>
    <mergeCell ref="A20:B20"/>
    <mergeCell ref="A21:B21"/>
    <mergeCell ref="A11:B11"/>
    <mergeCell ref="A12:B12"/>
    <mergeCell ref="A13:B13"/>
    <mergeCell ref="A14:B14"/>
    <mergeCell ref="A1:G1"/>
    <mergeCell ref="A22:B22"/>
    <mergeCell ref="J62:O62"/>
    <mergeCell ref="A9:B9"/>
  </mergeCells>
  <pageMargins left="0.7" right="0.7" top="0.75" bottom="0.75" header="0.3" footer="0.3"/>
  <pageSetup paperSize="9"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71"/>
  <sheetViews>
    <sheetView zoomScale="80" zoomScaleNormal="80" workbookViewId="0">
      <selection activeCell="B21" sqref="B21"/>
    </sheetView>
  </sheetViews>
  <sheetFormatPr defaultRowHeight="15.75" x14ac:dyDescent="0.25"/>
  <cols>
    <col min="1" max="1" width="17" customWidth="1"/>
    <col min="2" max="2" width="42.125" customWidth="1"/>
    <col min="7" max="7" width="11.625" customWidth="1"/>
    <col min="8" max="9" width="3.875" customWidth="1"/>
    <col min="10" max="12" width="14.125" style="5" customWidth="1"/>
    <col min="13" max="13" width="14.625" style="5" customWidth="1"/>
    <col min="14" max="15" width="14.125" style="5" customWidth="1"/>
    <col min="16" max="16" width="14.125" customWidth="1"/>
    <col min="17" max="17" width="17.875" customWidth="1"/>
    <col min="19" max="19" width="12" customWidth="1"/>
  </cols>
  <sheetData>
    <row r="1" spans="1:32" ht="30.75" customHeight="1" x14ac:dyDescent="0.25">
      <c r="A1" s="190" t="s">
        <v>154</v>
      </c>
      <c r="B1" s="190"/>
      <c r="C1" s="190"/>
      <c r="D1" s="190"/>
      <c r="E1" s="190"/>
      <c r="F1" s="190"/>
      <c r="G1" s="190"/>
    </row>
    <row r="3" spans="1:32" x14ac:dyDescent="0.25">
      <c r="B3" s="184" t="s">
        <v>1</v>
      </c>
      <c r="J3" s="21"/>
      <c r="K3" s="19" t="s">
        <v>3</v>
      </c>
      <c r="L3" s="19" t="s">
        <v>4</v>
      </c>
      <c r="M3" s="19" t="s">
        <v>5</v>
      </c>
      <c r="N3" s="19" t="s">
        <v>6</v>
      </c>
      <c r="O3" s="19" t="s">
        <v>126</v>
      </c>
    </row>
    <row r="4" spans="1:32" x14ac:dyDescent="0.25">
      <c r="B4" s="184" t="s">
        <v>116</v>
      </c>
      <c r="J4" s="10" t="s">
        <v>117</v>
      </c>
      <c r="K4" s="11">
        <f>C10/Q12</f>
        <v>9.8378130217028392</v>
      </c>
      <c r="L4" s="11">
        <f>D10/Q16</f>
        <v>7.3540184049079755</v>
      </c>
      <c r="M4" s="11">
        <f>E10/Q20</f>
        <v>6.4758282208588955</v>
      </c>
      <c r="N4" s="11">
        <f>F10/Q24</f>
        <v>8.0853680981595097</v>
      </c>
      <c r="O4" s="11">
        <f>G10/Q25</f>
        <v>31.595412915851277</v>
      </c>
    </row>
    <row r="5" spans="1:32" ht="18.75" x14ac:dyDescent="0.25">
      <c r="B5" s="185" t="s">
        <v>152</v>
      </c>
    </row>
    <row r="7" spans="1:32" ht="16.5" thickBot="1" x14ac:dyDescent="0.3">
      <c r="A7" s="1" t="s">
        <v>2</v>
      </c>
    </row>
    <row r="8" spans="1:32" ht="60.75" thickBot="1" x14ac:dyDescent="0.3">
      <c r="A8" s="1"/>
      <c r="I8" s="206" t="s">
        <v>136</v>
      </c>
      <c r="J8" s="207"/>
      <c r="K8" s="118" t="s">
        <v>161</v>
      </c>
      <c r="L8" s="121" t="s">
        <v>127</v>
      </c>
      <c r="M8" s="122" t="s">
        <v>143</v>
      </c>
      <c r="N8" s="121" t="s">
        <v>128</v>
      </c>
      <c r="O8" s="122" t="s">
        <v>129</v>
      </c>
      <c r="P8" s="121" t="s">
        <v>130</v>
      </c>
      <c r="Q8" s="55" t="s">
        <v>151</v>
      </c>
      <c r="R8" s="186"/>
      <c r="S8" s="186"/>
      <c r="T8" s="186"/>
    </row>
    <row r="9" spans="1:32" ht="27.75" customHeight="1" thickBot="1" x14ac:dyDescent="0.3">
      <c r="A9" s="204"/>
      <c r="B9" s="205"/>
      <c r="C9" s="100" t="s">
        <v>3</v>
      </c>
      <c r="D9" s="125" t="s">
        <v>4</v>
      </c>
      <c r="E9" s="100" t="s">
        <v>5</v>
      </c>
      <c r="F9" s="125" t="s">
        <v>6</v>
      </c>
      <c r="G9" s="100" t="s">
        <v>126</v>
      </c>
      <c r="I9" s="208" t="s">
        <v>3</v>
      </c>
      <c r="J9" s="107" t="s">
        <v>28</v>
      </c>
      <c r="K9" s="103">
        <f>SUM(L9:P9)</f>
        <v>153660</v>
      </c>
      <c r="L9" s="72">
        <v>48500</v>
      </c>
      <c r="M9" s="77">
        <v>11400</v>
      </c>
      <c r="N9" s="52">
        <v>40500</v>
      </c>
      <c r="O9" s="77">
        <v>30630</v>
      </c>
      <c r="P9" s="123">
        <v>22630</v>
      </c>
      <c r="Q9" s="38">
        <f>K9-P9-O9-N9</f>
        <v>59900</v>
      </c>
      <c r="R9" s="187"/>
      <c r="S9" s="187"/>
      <c r="T9" s="26"/>
      <c r="U9" s="26"/>
      <c r="V9" s="26"/>
      <c r="W9" s="26"/>
      <c r="X9" s="26"/>
      <c r="Y9" s="26"/>
      <c r="Z9" s="26"/>
    </row>
    <row r="10" spans="1:32" ht="28.5" customHeight="1" thickBot="1" x14ac:dyDescent="0.3">
      <c r="A10" s="218" t="s">
        <v>12</v>
      </c>
      <c r="B10" s="219"/>
      <c r="C10" s="97">
        <f>C11-C36-C49-C61</f>
        <v>589285</v>
      </c>
      <c r="D10" s="97">
        <f>D11-D36-D49-D61</f>
        <v>479482</v>
      </c>
      <c r="E10" s="97">
        <f t="shared" ref="E10:G10" si="0">E11-E36-E49-E61</f>
        <v>422224</v>
      </c>
      <c r="F10" s="97">
        <f t="shared" si="0"/>
        <v>527166</v>
      </c>
      <c r="G10" s="98">
        <f t="shared" si="0"/>
        <v>2018157</v>
      </c>
      <c r="I10" s="209"/>
      <c r="J10" s="108" t="s">
        <v>29</v>
      </c>
      <c r="K10" s="104">
        <f t="shared" ref="K10:K25" si="1">SUM(L10:P10)</f>
        <v>138660</v>
      </c>
      <c r="L10" s="74">
        <v>48500</v>
      </c>
      <c r="M10" s="79">
        <v>11400</v>
      </c>
      <c r="N10" s="74">
        <v>30500</v>
      </c>
      <c r="O10" s="79">
        <v>25630</v>
      </c>
      <c r="P10" s="73">
        <v>22630</v>
      </c>
      <c r="Q10" s="38">
        <f t="shared" ref="Q10:Q25" si="2">K10-P10-O10-N10</f>
        <v>59900</v>
      </c>
    </row>
    <row r="11" spans="1:32" ht="28.5" customHeight="1" thickBot="1" x14ac:dyDescent="0.3">
      <c r="A11" s="220" t="s">
        <v>146</v>
      </c>
      <c r="B11" s="221"/>
      <c r="C11" s="81">
        <f>C12+C24+C36+C49+C61</f>
        <v>1506615</v>
      </c>
      <c r="D11" s="128">
        <f t="shared" ref="D11:F11" si="3">D12+D24+D36+D49+D61</f>
        <v>1330817</v>
      </c>
      <c r="E11" s="81">
        <f t="shared" si="3"/>
        <v>1242479</v>
      </c>
      <c r="F11" s="128">
        <f t="shared" si="3"/>
        <v>1407373</v>
      </c>
      <c r="G11" s="81">
        <f>G12+G24+G36+G49+G61</f>
        <v>5487284</v>
      </c>
      <c r="H11" s="2"/>
      <c r="I11" s="209"/>
      <c r="J11" s="108" t="s">
        <v>30</v>
      </c>
      <c r="K11" s="104">
        <f t="shared" si="1"/>
        <v>138660</v>
      </c>
      <c r="L11" s="74">
        <v>48500</v>
      </c>
      <c r="M11" s="79">
        <v>11400</v>
      </c>
      <c r="N11" s="74">
        <v>30500</v>
      </c>
      <c r="O11" s="79">
        <v>25630</v>
      </c>
      <c r="P11" s="73">
        <v>22630</v>
      </c>
      <c r="Q11" s="38">
        <f t="shared" si="2"/>
        <v>59900</v>
      </c>
      <c r="AB11" s="2"/>
      <c r="AC11" s="2"/>
      <c r="AD11" s="2"/>
      <c r="AE11" s="2"/>
      <c r="AF11" s="2"/>
    </row>
    <row r="12" spans="1:32" ht="15.75" customHeight="1" thickBot="1" x14ac:dyDescent="0.3">
      <c r="A12" s="202" t="s">
        <v>127</v>
      </c>
      <c r="B12" s="203"/>
      <c r="C12" s="54">
        <f>SUM(C13:C22)</f>
        <v>425540</v>
      </c>
      <c r="D12" s="129">
        <f>SUM(D13:D22)</f>
        <v>339852</v>
      </c>
      <c r="E12" s="54">
        <f>SUM(E13:E22)</f>
        <v>286291</v>
      </c>
      <c r="F12" s="129">
        <f>SUM(F13:F22)</f>
        <v>371381</v>
      </c>
      <c r="G12" s="50">
        <f>SUM(C12:F12)</f>
        <v>1423064</v>
      </c>
      <c r="H12" s="7"/>
      <c r="I12" s="210"/>
      <c r="J12" s="109" t="s">
        <v>131</v>
      </c>
      <c r="K12" s="105">
        <f t="shared" si="1"/>
        <v>143660</v>
      </c>
      <c r="L12" s="116">
        <f>SUM(L9:L11)/3</f>
        <v>48500</v>
      </c>
      <c r="M12" s="119">
        <f t="shared" ref="M12:P12" si="4">SUM(M9:M11)/3</f>
        <v>11400</v>
      </c>
      <c r="N12" s="116">
        <f t="shared" si="4"/>
        <v>33833.333333333336</v>
      </c>
      <c r="O12" s="119">
        <f t="shared" si="4"/>
        <v>27296.666666666668</v>
      </c>
      <c r="P12" s="116">
        <f t="shared" si="4"/>
        <v>22630</v>
      </c>
      <c r="Q12" s="39">
        <f t="shared" si="2"/>
        <v>59899.999999999993</v>
      </c>
      <c r="AB12" s="2"/>
      <c r="AC12" s="2"/>
      <c r="AD12" s="2"/>
      <c r="AE12" s="2"/>
      <c r="AF12" s="2"/>
    </row>
    <row r="13" spans="1:32" ht="15.75" customHeight="1" x14ac:dyDescent="0.25">
      <c r="A13" s="86">
        <v>2221</v>
      </c>
      <c r="B13" s="88" t="s">
        <v>50</v>
      </c>
      <c r="C13" s="47">
        <v>90000</v>
      </c>
      <c r="D13" s="48">
        <v>29500</v>
      </c>
      <c r="E13" s="47">
        <v>29500</v>
      </c>
      <c r="F13" s="48">
        <v>87000</v>
      </c>
      <c r="G13" s="82">
        <f t="shared" ref="G13:G59" si="5">SUM(C13:F13)</f>
        <v>236000</v>
      </c>
      <c r="H13" s="2"/>
      <c r="I13" s="211" t="s">
        <v>4</v>
      </c>
      <c r="J13" s="108" t="s">
        <v>31</v>
      </c>
      <c r="K13" s="104">
        <f t="shared" si="1"/>
        <v>146060</v>
      </c>
      <c r="L13" s="74">
        <v>50600</v>
      </c>
      <c r="M13" s="79">
        <v>14600</v>
      </c>
      <c r="N13" s="74">
        <v>30500</v>
      </c>
      <c r="O13" s="79">
        <v>25630</v>
      </c>
      <c r="P13" s="124">
        <v>24730</v>
      </c>
      <c r="Q13" s="38">
        <f t="shared" si="2"/>
        <v>65200</v>
      </c>
      <c r="AC13" s="2"/>
      <c r="AD13" s="2"/>
      <c r="AE13" s="2"/>
      <c r="AF13" s="2"/>
    </row>
    <row r="14" spans="1:32" ht="15.75" customHeight="1" x14ac:dyDescent="0.25">
      <c r="A14" s="91">
        <v>2222</v>
      </c>
      <c r="B14" s="89" t="s">
        <v>51</v>
      </c>
      <c r="C14" s="47">
        <v>2560</v>
      </c>
      <c r="D14" s="48">
        <v>3130</v>
      </c>
      <c r="E14" s="47">
        <v>3350</v>
      </c>
      <c r="F14" s="48">
        <v>3200</v>
      </c>
      <c r="G14" s="82">
        <f t="shared" si="5"/>
        <v>12240</v>
      </c>
      <c r="H14" s="8"/>
      <c r="I14" s="211"/>
      <c r="J14" s="108" t="s">
        <v>32</v>
      </c>
      <c r="K14" s="104">
        <f t="shared" si="1"/>
        <v>146060</v>
      </c>
      <c r="L14" s="74">
        <v>50600</v>
      </c>
      <c r="M14" s="79">
        <v>14600</v>
      </c>
      <c r="N14" s="74">
        <v>30500</v>
      </c>
      <c r="O14" s="79">
        <v>25630</v>
      </c>
      <c r="P14" s="124">
        <v>24730</v>
      </c>
      <c r="Q14" s="38">
        <f t="shared" si="2"/>
        <v>65200</v>
      </c>
      <c r="AC14" s="2"/>
      <c r="AD14" s="2"/>
      <c r="AE14" s="2"/>
      <c r="AF14" s="2"/>
    </row>
    <row r="15" spans="1:32" x14ac:dyDescent="0.25">
      <c r="A15" s="91">
        <v>2223</v>
      </c>
      <c r="B15" s="89" t="s">
        <v>52</v>
      </c>
      <c r="C15" s="47">
        <v>75630</v>
      </c>
      <c r="D15" s="48">
        <v>61230</v>
      </c>
      <c r="E15" s="47">
        <v>62300</v>
      </c>
      <c r="F15" s="48">
        <v>78560</v>
      </c>
      <c r="G15" s="82">
        <f t="shared" si="5"/>
        <v>277720</v>
      </c>
      <c r="H15" s="8"/>
      <c r="I15" s="211"/>
      <c r="J15" s="108" t="s">
        <v>33</v>
      </c>
      <c r="K15" s="104">
        <f t="shared" si="1"/>
        <v>146060</v>
      </c>
      <c r="L15" s="74">
        <v>50600</v>
      </c>
      <c r="M15" s="79">
        <v>14600</v>
      </c>
      <c r="N15" s="74">
        <v>30500</v>
      </c>
      <c r="O15" s="79">
        <v>25630</v>
      </c>
      <c r="P15" s="74">
        <v>24730</v>
      </c>
      <c r="Q15" s="38">
        <f t="shared" si="2"/>
        <v>65200</v>
      </c>
      <c r="AC15" s="2"/>
      <c r="AD15" s="2"/>
      <c r="AE15" s="2"/>
      <c r="AF15" s="2"/>
    </row>
    <row r="16" spans="1:32" ht="15.75" customHeight="1" thickBot="1" x14ac:dyDescent="0.3">
      <c r="A16" s="91">
        <v>2229</v>
      </c>
      <c r="B16" s="89" t="s">
        <v>53</v>
      </c>
      <c r="C16" s="47">
        <v>2600</v>
      </c>
      <c r="D16" s="48">
        <v>1520</v>
      </c>
      <c r="E16" s="47">
        <v>1458</v>
      </c>
      <c r="F16" s="48">
        <v>2981</v>
      </c>
      <c r="G16" s="82">
        <f t="shared" si="5"/>
        <v>8559</v>
      </c>
      <c r="H16" s="8"/>
      <c r="I16" s="211"/>
      <c r="J16" s="110" t="s">
        <v>132</v>
      </c>
      <c r="K16" s="106">
        <f>SUM(L16:P16)</f>
        <v>146060</v>
      </c>
      <c r="L16" s="116">
        <f>SUM(L13:L15)/3</f>
        <v>50600</v>
      </c>
      <c r="M16" s="119">
        <f t="shared" ref="M16:P16" si="6">SUM(M13:M15)/3</f>
        <v>14600</v>
      </c>
      <c r="N16" s="116">
        <f t="shared" si="6"/>
        <v>30500</v>
      </c>
      <c r="O16" s="119">
        <f t="shared" si="6"/>
        <v>25630</v>
      </c>
      <c r="P16" s="116">
        <f t="shared" si="6"/>
        <v>24730</v>
      </c>
      <c r="Q16" s="40">
        <f>K16-P16-O16-N16</f>
        <v>65200</v>
      </c>
      <c r="AC16" s="2"/>
      <c r="AD16" s="2"/>
      <c r="AE16" s="2"/>
      <c r="AF16" s="2"/>
    </row>
    <row r="17" spans="1:32" ht="32.25" customHeight="1" x14ac:dyDescent="0.25">
      <c r="A17" s="139">
        <v>2241</v>
      </c>
      <c r="B17" s="135" t="s">
        <v>15</v>
      </c>
      <c r="C17" s="47">
        <v>3200</v>
      </c>
      <c r="D17" s="48">
        <v>1662</v>
      </c>
      <c r="E17" s="47">
        <v>3263</v>
      </c>
      <c r="F17" s="48">
        <v>1690</v>
      </c>
      <c r="G17" s="82">
        <f t="shared" si="5"/>
        <v>9815</v>
      </c>
      <c r="H17" s="8"/>
      <c r="I17" s="212" t="s">
        <v>5</v>
      </c>
      <c r="J17" s="108" t="s">
        <v>34</v>
      </c>
      <c r="K17" s="104">
        <f t="shared" si="1"/>
        <v>146060</v>
      </c>
      <c r="L17" s="74">
        <v>50600</v>
      </c>
      <c r="M17" s="79">
        <v>14600</v>
      </c>
      <c r="N17" s="74">
        <v>30500</v>
      </c>
      <c r="O17" s="79">
        <v>25630</v>
      </c>
      <c r="P17" s="74">
        <v>24730</v>
      </c>
      <c r="Q17" s="38">
        <f t="shared" si="2"/>
        <v>65200</v>
      </c>
      <c r="AC17" s="2"/>
      <c r="AD17" s="2"/>
      <c r="AE17" s="2"/>
      <c r="AF17" s="2"/>
    </row>
    <row r="18" spans="1:32" ht="32.25" customHeight="1" x14ac:dyDescent="0.25">
      <c r="A18" s="140">
        <v>2244</v>
      </c>
      <c r="B18" s="135" t="s">
        <v>13</v>
      </c>
      <c r="C18" s="47">
        <v>90620</v>
      </c>
      <c r="D18" s="48">
        <v>79780</v>
      </c>
      <c r="E18" s="47">
        <v>79520</v>
      </c>
      <c r="F18" s="48">
        <v>91050</v>
      </c>
      <c r="G18" s="82">
        <f t="shared" si="5"/>
        <v>340970</v>
      </c>
      <c r="H18" s="8"/>
      <c r="I18" s="213"/>
      <c r="J18" s="108" t="s">
        <v>35</v>
      </c>
      <c r="K18" s="104">
        <f t="shared" si="1"/>
        <v>146060</v>
      </c>
      <c r="L18" s="74">
        <v>50600</v>
      </c>
      <c r="M18" s="79">
        <v>14600</v>
      </c>
      <c r="N18" s="74">
        <v>30500</v>
      </c>
      <c r="O18" s="79">
        <v>25630</v>
      </c>
      <c r="P18" s="74">
        <v>24730</v>
      </c>
      <c r="Q18" s="38">
        <f t="shared" si="2"/>
        <v>65200</v>
      </c>
    </row>
    <row r="19" spans="1:32" x14ac:dyDescent="0.25">
      <c r="A19" s="140">
        <v>2246</v>
      </c>
      <c r="B19" s="135" t="s">
        <v>63</v>
      </c>
      <c r="C19" s="47">
        <v>0</v>
      </c>
      <c r="D19" s="48">
        <v>0</v>
      </c>
      <c r="E19" s="47">
        <v>0</v>
      </c>
      <c r="F19" s="48">
        <v>0</v>
      </c>
      <c r="G19" s="82">
        <f t="shared" si="5"/>
        <v>0</v>
      </c>
      <c r="H19" s="8"/>
      <c r="I19" s="213"/>
      <c r="J19" s="108" t="s">
        <v>36</v>
      </c>
      <c r="K19" s="104">
        <f t="shared" si="1"/>
        <v>146060</v>
      </c>
      <c r="L19" s="74">
        <v>50600</v>
      </c>
      <c r="M19" s="79">
        <v>14600</v>
      </c>
      <c r="N19" s="74">
        <v>30500</v>
      </c>
      <c r="O19" s="79">
        <v>25630</v>
      </c>
      <c r="P19" s="74">
        <v>24730</v>
      </c>
      <c r="Q19" s="38">
        <f t="shared" si="2"/>
        <v>65200</v>
      </c>
    </row>
    <row r="20" spans="1:32" ht="15" customHeight="1" thickBot="1" x14ac:dyDescent="0.3">
      <c r="A20" s="91">
        <v>2261</v>
      </c>
      <c r="B20" s="136" t="s">
        <v>14</v>
      </c>
      <c r="C20" s="47">
        <v>150630</v>
      </c>
      <c r="D20" s="48">
        <v>151630</v>
      </c>
      <c r="E20" s="47">
        <v>100200</v>
      </c>
      <c r="F20" s="48">
        <v>100200</v>
      </c>
      <c r="G20" s="82">
        <f t="shared" si="5"/>
        <v>502660</v>
      </c>
      <c r="H20" s="8"/>
      <c r="I20" s="214"/>
      <c r="J20" s="110" t="s">
        <v>133</v>
      </c>
      <c r="K20" s="105">
        <f t="shared" si="1"/>
        <v>146060</v>
      </c>
      <c r="L20" s="116">
        <f>SUM(L17:L19)/3</f>
        <v>50600</v>
      </c>
      <c r="M20" s="119">
        <f t="shared" ref="M20:P20" si="7">SUM(M17:M19)/3</f>
        <v>14600</v>
      </c>
      <c r="N20" s="116">
        <f t="shared" si="7"/>
        <v>30500</v>
      </c>
      <c r="O20" s="119">
        <f t="shared" si="7"/>
        <v>25630</v>
      </c>
      <c r="P20" s="116">
        <f t="shared" si="7"/>
        <v>24730</v>
      </c>
      <c r="Q20" s="39">
        <f t="shared" si="2"/>
        <v>65200</v>
      </c>
    </row>
    <row r="21" spans="1:32" ht="15" customHeight="1" x14ac:dyDescent="0.25">
      <c r="A21" s="141">
        <v>2350</v>
      </c>
      <c r="B21" s="68" t="s">
        <v>93</v>
      </c>
      <c r="C21" s="47">
        <v>8500</v>
      </c>
      <c r="D21" s="48">
        <v>9600</v>
      </c>
      <c r="E21" s="47">
        <v>5200</v>
      </c>
      <c r="F21" s="48">
        <v>5200</v>
      </c>
      <c r="G21" s="82">
        <f t="shared" si="5"/>
        <v>28500</v>
      </c>
      <c r="H21" s="8"/>
      <c r="I21" s="215" t="s">
        <v>6</v>
      </c>
      <c r="J21" s="108" t="s">
        <v>37</v>
      </c>
      <c r="K21" s="104">
        <f t="shared" si="1"/>
        <v>146060</v>
      </c>
      <c r="L21" s="74">
        <v>50600</v>
      </c>
      <c r="M21" s="79">
        <v>14600</v>
      </c>
      <c r="N21" s="74">
        <v>30500</v>
      </c>
      <c r="O21" s="79">
        <v>25630</v>
      </c>
      <c r="P21" s="74">
        <v>24730</v>
      </c>
      <c r="Q21" s="38">
        <f t="shared" si="2"/>
        <v>65200</v>
      </c>
    </row>
    <row r="22" spans="1:32" ht="25.5" customHeight="1" x14ac:dyDescent="0.25">
      <c r="A22" s="91">
        <v>2513</v>
      </c>
      <c r="B22" s="137" t="s">
        <v>111</v>
      </c>
      <c r="C22" s="47">
        <v>1800</v>
      </c>
      <c r="D22" s="48">
        <v>1800</v>
      </c>
      <c r="E22" s="47">
        <v>1500</v>
      </c>
      <c r="F22" s="48">
        <v>1500</v>
      </c>
      <c r="G22" s="82">
        <f t="shared" si="5"/>
        <v>6600</v>
      </c>
      <c r="H22" s="8"/>
      <c r="I22" s="215"/>
      <c r="J22" s="108" t="s">
        <v>38</v>
      </c>
      <c r="K22" s="104">
        <f t="shared" si="1"/>
        <v>146060</v>
      </c>
      <c r="L22" s="74">
        <v>50600</v>
      </c>
      <c r="M22" s="79">
        <v>14600</v>
      </c>
      <c r="N22" s="74">
        <v>30500</v>
      </c>
      <c r="O22" s="79">
        <v>25630</v>
      </c>
      <c r="P22" s="74">
        <v>24730</v>
      </c>
      <c r="Q22" s="38">
        <f t="shared" si="2"/>
        <v>65200</v>
      </c>
    </row>
    <row r="23" spans="1:32" ht="16.5" thickBot="1" x14ac:dyDescent="0.3">
      <c r="A23" s="179"/>
      <c r="B23" s="178"/>
      <c r="C23" s="47"/>
      <c r="D23" s="48"/>
      <c r="E23" s="47"/>
      <c r="F23" s="48"/>
      <c r="G23" s="82">
        <f t="shared" si="5"/>
        <v>0</v>
      </c>
      <c r="I23" s="215"/>
      <c r="J23" s="108" t="s">
        <v>39</v>
      </c>
      <c r="K23" s="104">
        <f t="shared" si="1"/>
        <v>146060</v>
      </c>
      <c r="L23" s="74">
        <v>50600</v>
      </c>
      <c r="M23" s="79">
        <v>14600</v>
      </c>
      <c r="N23" s="74">
        <v>30500</v>
      </c>
      <c r="O23" s="79">
        <v>25630</v>
      </c>
      <c r="P23" s="74">
        <v>24730</v>
      </c>
      <c r="Q23" s="38">
        <f t="shared" si="2"/>
        <v>65200</v>
      </c>
    </row>
    <row r="24" spans="1:32" ht="30" customHeight="1" thickBot="1" x14ac:dyDescent="0.3">
      <c r="A24" s="202" t="s">
        <v>143</v>
      </c>
      <c r="B24" s="203"/>
      <c r="C24" s="54">
        <f>SUM(C25:C34)</f>
        <v>163745</v>
      </c>
      <c r="D24" s="129">
        <f t="shared" ref="D24:F24" si="8">SUM(D25:D34)</f>
        <v>139630</v>
      </c>
      <c r="E24" s="54">
        <f t="shared" si="8"/>
        <v>135933</v>
      </c>
      <c r="F24" s="129">
        <f t="shared" si="8"/>
        <v>155785</v>
      </c>
      <c r="G24" s="50">
        <f>SUM(C24:F24)</f>
        <v>595093</v>
      </c>
      <c r="I24" s="215"/>
      <c r="J24" s="113" t="s">
        <v>134</v>
      </c>
      <c r="K24" s="105">
        <f t="shared" si="1"/>
        <v>146060</v>
      </c>
      <c r="L24" s="116">
        <f>SUM(L21:L23)/3</f>
        <v>50600</v>
      </c>
      <c r="M24" s="119">
        <f t="shared" ref="M24:P24" si="9">SUM(M21:M23)/3</f>
        <v>14600</v>
      </c>
      <c r="N24" s="116">
        <f t="shared" si="9"/>
        <v>30500</v>
      </c>
      <c r="O24" s="119">
        <f t="shared" si="9"/>
        <v>25630</v>
      </c>
      <c r="P24" s="116">
        <f t="shared" si="9"/>
        <v>24730</v>
      </c>
      <c r="Q24" s="39">
        <f t="shared" si="2"/>
        <v>65200</v>
      </c>
    </row>
    <row r="25" spans="1:32" ht="16.5" thickBot="1" x14ac:dyDescent="0.3">
      <c r="A25" s="86">
        <v>2221</v>
      </c>
      <c r="B25" s="88" t="s">
        <v>50</v>
      </c>
      <c r="C25" s="47">
        <v>13000</v>
      </c>
      <c r="D25" s="48">
        <v>4560</v>
      </c>
      <c r="E25" s="47">
        <v>4560</v>
      </c>
      <c r="F25" s="48">
        <v>10000</v>
      </c>
      <c r="G25" s="82">
        <f t="shared" si="5"/>
        <v>32120</v>
      </c>
      <c r="H25" s="13"/>
      <c r="I25" s="216" t="s">
        <v>135</v>
      </c>
      <c r="J25" s="217"/>
      <c r="K25" s="112">
        <f t="shared" si="1"/>
        <v>145460</v>
      </c>
      <c r="L25" s="117">
        <f>(L12+L16+L20+L24)/4</f>
        <v>50075</v>
      </c>
      <c r="M25" s="120">
        <f>(M12+M16+M20+M24)/4</f>
        <v>13800</v>
      </c>
      <c r="N25" s="117">
        <f>(N12+N16+N20+N24)/4</f>
        <v>31333.333333333336</v>
      </c>
      <c r="O25" s="120">
        <f>(O12+O16+O20+O24)/4</f>
        <v>26046.666666666668</v>
      </c>
      <c r="P25" s="117">
        <f>(P12+P16+P20+P24)/4</f>
        <v>24205</v>
      </c>
      <c r="Q25" s="41">
        <f t="shared" si="2"/>
        <v>63874.999999999993</v>
      </c>
      <c r="R25" s="34"/>
      <c r="S25" s="34"/>
      <c r="T25" s="34"/>
      <c r="U25" s="34"/>
      <c r="V25" s="34"/>
      <c r="W25" s="34"/>
      <c r="X25" s="34"/>
      <c r="Y25" s="34"/>
      <c r="Z25" s="34"/>
    </row>
    <row r="26" spans="1:32" x14ac:dyDescent="0.25">
      <c r="A26" s="91">
        <v>2222</v>
      </c>
      <c r="B26" s="89" t="s">
        <v>51</v>
      </c>
      <c r="C26" s="47">
        <v>35321</v>
      </c>
      <c r="D26" s="48">
        <v>38678</v>
      </c>
      <c r="E26" s="47">
        <v>43648</v>
      </c>
      <c r="F26" s="48">
        <v>44320</v>
      </c>
      <c r="G26" s="82">
        <f t="shared" si="5"/>
        <v>161967</v>
      </c>
      <c r="H26" s="13"/>
      <c r="R26" s="28"/>
      <c r="S26" s="28"/>
      <c r="T26" s="28"/>
      <c r="U26" s="28"/>
      <c r="V26" s="28"/>
      <c r="W26" s="28"/>
      <c r="X26" s="28"/>
      <c r="Y26" s="28"/>
      <c r="Z26" s="28"/>
    </row>
    <row r="27" spans="1:32" ht="15.75" customHeight="1" x14ac:dyDescent="0.25">
      <c r="A27" s="91">
        <v>2223</v>
      </c>
      <c r="B27" s="89" t="s">
        <v>52</v>
      </c>
      <c r="C27" s="47">
        <v>23600</v>
      </c>
      <c r="D27" s="48">
        <v>15430</v>
      </c>
      <c r="E27" s="47">
        <v>14520</v>
      </c>
      <c r="F27" s="48">
        <v>23600</v>
      </c>
      <c r="G27" s="82">
        <f t="shared" si="5"/>
        <v>77150</v>
      </c>
      <c r="H27" s="13"/>
      <c r="I27" s="13"/>
      <c r="J27" s="29"/>
      <c r="K27" s="29"/>
      <c r="L27" s="29"/>
      <c r="M27" s="29"/>
      <c r="N27" s="29"/>
      <c r="O27" s="29"/>
      <c r="P27" s="29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32" x14ac:dyDescent="0.25">
      <c r="A28" s="91">
        <v>2229</v>
      </c>
      <c r="B28" s="89" t="s">
        <v>53</v>
      </c>
      <c r="C28" s="47">
        <v>2529</v>
      </c>
      <c r="D28" s="48">
        <v>1540</v>
      </c>
      <c r="E28" s="47">
        <v>1462</v>
      </c>
      <c r="F28" s="48">
        <v>2365</v>
      </c>
      <c r="G28" s="82">
        <f t="shared" si="5"/>
        <v>7896</v>
      </c>
      <c r="H28" s="13"/>
      <c r="I28" s="13"/>
      <c r="J28" s="36"/>
      <c r="K28" s="36"/>
      <c r="L28" s="36"/>
      <c r="M28" s="36"/>
      <c r="N28" s="36"/>
      <c r="O28" s="36"/>
      <c r="P28" s="36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32" ht="15.75" customHeight="1" x14ac:dyDescent="0.25">
      <c r="A29" s="139">
        <v>2241</v>
      </c>
      <c r="B29" s="135" t="s">
        <v>15</v>
      </c>
      <c r="C29" s="47">
        <v>2560</v>
      </c>
      <c r="D29" s="48">
        <v>1652</v>
      </c>
      <c r="E29" s="47">
        <v>5623</v>
      </c>
      <c r="F29" s="48">
        <v>1840</v>
      </c>
      <c r="G29" s="82">
        <f t="shared" si="5"/>
        <v>11675</v>
      </c>
      <c r="H29" s="14"/>
      <c r="I29" s="14"/>
      <c r="J29" s="36"/>
      <c r="K29" s="36"/>
      <c r="L29" s="36"/>
      <c r="M29" s="36"/>
      <c r="N29" s="36"/>
      <c r="O29" s="36"/>
      <c r="P29" s="36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32" x14ac:dyDescent="0.25">
      <c r="A30" s="140">
        <v>2244</v>
      </c>
      <c r="B30" s="135" t="s">
        <v>13</v>
      </c>
      <c r="C30" s="47">
        <v>30820</v>
      </c>
      <c r="D30" s="48">
        <v>21650</v>
      </c>
      <c r="E30" s="47">
        <v>21800</v>
      </c>
      <c r="F30" s="48">
        <v>30440</v>
      </c>
      <c r="G30" s="82">
        <f t="shared" si="5"/>
        <v>104710</v>
      </c>
      <c r="H30" s="15"/>
      <c r="I30" s="15"/>
      <c r="J30" s="37"/>
      <c r="K30" s="37"/>
      <c r="L30" s="37"/>
      <c r="M30" s="37"/>
      <c r="N30" s="37"/>
      <c r="O30" s="37"/>
      <c r="P30" s="3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32" ht="15.75" customHeight="1" x14ac:dyDescent="0.25">
      <c r="A31" s="140">
        <v>2246</v>
      </c>
      <c r="B31" s="135" t="s">
        <v>63</v>
      </c>
      <c r="C31" s="47">
        <v>0</v>
      </c>
      <c r="D31" s="48">
        <v>0</v>
      </c>
      <c r="E31" s="47">
        <v>0</v>
      </c>
      <c r="F31" s="48">
        <v>0</v>
      </c>
      <c r="G31" s="82">
        <f t="shared" si="5"/>
        <v>0</v>
      </c>
      <c r="H31" s="15"/>
      <c r="I31" s="15"/>
      <c r="J31" s="36"/>
      <c r="K31" s="36"/>
      <c r="L31" s="36"/>
      <c r="M31" s="36"/>
      <c r="N31" s="36"/>
      <c r="O31" s="36"/>
      <c r="P31" s="36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32" x14ac:dyDescent="0.25">
      <c r="A32" s="91">
        <v>2261</v>
      </c>
      <c r="B32" s="136" t="s">
        <v>14</v>
      </c>
      <c r="C32" s="47">
        <v>48715</v>
      </c>
      <c r="D32" s="48">
        <v>48020</v>
      </c>
      <c r="E32" s="47">
        <v>38620</v>
      </c>
      <c r="F32" s="48">
        <v>38620</v>
      </c>
      <c r="G32" s="82">
        <f t="shared" si="5"/>
        <v>173975</v>
      </c>
      <c r="H32" s="13"/>
      <c r="I32" s="13"/>
      <c r="J32" s="36"/>
      <c r="K32" s="36"/>
      <c r="L32" s="36"/>
      <c r="M32" s="36"/>
      <c r="N32" s="36"/>
      <c r="O32" s="36"/>
      <c r="P32" s="36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x14ac:dyDescent="0.25">
      <c r="A33" s="141">
        <v>2350</v>
      </c>
      <c r="B33" s="68" t="s">
        <v>93</v>
      </c>
      <c r="C33" s="47">
        <v>6500</v>
      </c>
      <c r="D33" s="48">
        <v>7400</v>
      </c>
      <c r="E33" s="47">
        <v>5200</v>
      </c>
      <c r="F33" s="48">
        <v>4100</v>
      </c>
      <c r="G33" s="82">
        <f t="shared" si="5"/>
        <v>23200</v>
      </c>
      <c r="H33" s="13"/>
      <c r="I33" s="13"/>
      <c r="J33" s="31"/>
      <c r="K33" s="31"/>
      <c r="L33" s="31"/>
      <c r="M33" s="31"/>
      <c r="N33" s="31"/>
      <c r="O33" s="31"/>
      <c r="P33" s="32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25.5" x14ac:dyDescent="0.25">
      <c r="A34" s="91">
        <v>2513</v>
      </c>
      <c r="B34" s="137" t="s">
        <v>111</v>
      </c>
      <c r="C34" s="47">
        <v>700</v>
      </c>
      <c r="D34" s="48">
        <v>700</v>
      </c>
      <c r="E34" s="47">
        <v>500</v>
      </c>
      <c r="F34" s="48">
        <v>500</v>
      </c>
      <c r="G34" s="82">
        <f t="shared" si="5"/>
        <v>2400</v>
      </c>
      <c r="H34" s="13"/>
      <c r="I34" s="13"/>
      <c r="J34" s="30"/>
      <c r="K34" s="30"/>
      <c r="L34" s="30"/>
      <c r="M34" s="30"/>
      <c r="N34" s="30"/>
      <c r="O34" s="30"/>
      <c r="P34" s="8"/>
    </row>
    <row r="35" spans="1:26" ht="16.5" thickBot="1" x14ac:dyDescent="0.3">
      <c r="A35" s="179"/>
      <c r="B35" s="90"/>
      <c r="C35" s="47"/>
      <c r="D35" s="48"/>
      <c r="E35" s="47"/>
      <c r="F35" s="48"/>
      <c r="G35" s="82">
        <f t="shared" si="5"/>
        <v>0</v>
      </c>
    </row>
    <row r="36" spans="1:26" ht="16.5" thickBot="1" x14ac:dyDescent="0.3">
      <c r="A36" s="200" t="s">
        <v>128</v>
      </c>
      <c r="B36" s="201"/>
      <c r="C36" s="54">
        <f>SUM(C37:C47)</f>
        <v>287505</v>
      </c>
      <c r="D36" s="129">
        <f>SUM(D37:D47)</f>
        <v>260181</v>
      </c>
      <c r="E36" s="54">
        <f>SUM(E37:E47)</f>
        <v>239899</v>
      </c>
      <c r="F36" s="129">
        <f>SUM(F37:F47)</f>
        <v>263202</v>
      </c>
      <c r="G36" s="50">
        <f t="shared" si="5"/>
        <v>1050787</v>
      </c>
    </row>
    <row r="37" spans="1:26" x14ac:dyDescent="0.25">
      <c r="A37" s="86">
        <v>2221</v>
      </c>
      <c r="B37" s="88" t="s">
        <v>50</v>
      </c>
      <c r="C37" s="47">
        <v>0</v>
      </c>
      <c r="D37" s="48">
        <v>0</v>
      </c>
      <c r="E37" s="47">
        <v>0</v>
      </c>
      <c r="F37" s="48">
        <v>0</v>
      </c>
      <c r="G37" s="82">
        <f t="shared" si="5"/>
        <v>0</v>
      </c>
    </row>
    <row r="38" spans="1:26" x14ac:dyDescent="0.25">
      <c r="A38" s="91">
        <v>2222</v>
      </c>
      <c r="B38" s="89" t="s">
        <v>51</v>
      </c>
      <c r="C38" s="47">
        <v>800</v>
      </c>
      <c r="D38" s="48">
        <v>1500</v>
      </c>
      <c r="E38" s="47">
        <v>1550</v>
      </c>
      <c r="F38" s="48">
        <v>1540</v>
      </c>
      <c r="G38" s="82">
        <f t="shared" si="5"/>
        <v>5390</v>
      </c>
    </row>
    <row r="39" spans="1:26" x14ac:dyDescent="0.25">
      <c r="A39" s="91">
        <v>2223</v>
      </c>
      <c r="B39" s="89" t="s">
        <v>52</v>
      </c>
      <c r="C39" s="47">
        <v>2514</v>
      </c>
      <c r="D39" s="48">
        <v>1540</v>
      </c>
      <c r="E39" s="47">
        <v>1534</v>
      </c>
      <c r="F39" s="48">
        <v>2890</v>
      </c>
      <c r="G39" s="82">
        <f t="shared" si="5"/>
        <v>8478</v>
      </c>
    </row>
    <row r="40" spans="1:26" x14ac:dyDescent="0.25">
      <c r="A40" s="91">
        <v>2229</v>
      </c>
      <c r="B40" s="89" t="s">
        <v>53</v>
      </c>
      <c r="C40" s="47">
        <v>961</v>
      </c>
      <c r="D40" s="48">
        <v>916</v>
      </c>
      <c r="E40" s="47">
        <v>985</v>
      </c>
      <c r="F40" s="48">
        <v>942</v>
      </c>
      <c r="G40" s="82">
        <f t="shared" si="5"/>
        <v>3804</v>
      </c>
    </row>
    <row r="41" spans="1:26" x14ac:dyDescent="0.25">
      <c r="A41" s="139">
        <v>2241</v>
      </c>
      <c r="B41" s="135" t="s">
        <v>15</v>
      </c>
      <c r="C41" s="47">
        <v>0</v>
      </c>
      <c r="D41" s="48">
        <v>0</v>
      </c>
      <c r="E41" s="47">
        <v>0</v>
      </c>
      <c r="F41" s="48">
        <v>0</v>
      </c>
      <c r="G41" s="82">
        <f t="shared" si="5"/>
        <v>0</v>
      </c>
    </row>
    <row r="42" spans="1:26" x14ac:dyDescent="0.25">
      <c r="A42" s="140">
        <v>2244</v>
      </c>
      <c r="B42" s="135" t="s">
        <v>13</v>
      </c>
      <c r="C42" s="133">
        <v>59600</v>
      </c>
      <c r="D42" s="130">
        <v>39700</v>
      </c>
      <c r="E42" s="133">
        <v>40660</v>
      </c>
      <c r="F42" s="130">
        <v>58860</v>
      </c>
      <c r="G42" s="82">
        <f t="shared" si="5"/>
        <v>198820</v>
      </c>
    </row>
    <row r="43" spans="1:26" x14ac:dyDescent="0.25">
      <c r="A43" s="142">
        <v>2246</v>
      </c>
      <c r="B43" s="67" t="s">
        <v>63</v>
      </c>
      <c r="C43" s="133">
        <v>15300</v>
      </c>
      <c r="D43" s="130">
        <v>8600</v>
      </c>
      <c r="E43" s="133">
        <v>8500</v>
      </c>
      <c r="F43" s="130">
        <v>12300</v>
      </c>
      <c r="G43" s="82">
        <f t="shared" si="5"/>
        <v>44700</v>
      </c>
    </row>
    <row r="44" spans="1:26" x14ac:dyDescent="0.25">
      <c r="A44" s="91">
        <v>2261</v>
      </c>
      <c r="B44" s="136" t="s">
        <v>14</v>
      </c>
      <c r="C44" s="91">
        <v>0</v>
      </c>
      <c r="D44" s="89">
        <v>0</v>
      </c>
      <c r="E44" s="91">
        <v>0</v>
      </c>
      <c r="F44" s="89">
        <v>0</v>
      </c>
      <c r="G44" s="82">
        <f t="shared" si="5"/>
        <v>0</v>
      </c>
    </row>
    <row r="45" spans="1:26" x14ac:dyDescent="0.25">
      <c r="A45" s="60">
        <v>2263</v>
      </c>
      <c r="B45" s="68" t="s">
        <v>68</v>
      </c>
      <c r="C45" s="49">
        <v>200630</v>
      </c>
      <c r="D45" s="51">
        <v>200325</v>
      </c>
      <c r="E45" s="49">
        <v>180620</v>
      </c>
      <c r="F45" s="51">
        <v>180620</v>
      </c>
      <c r="G45" s="82">
        <f t="shared" si="5"/>
        <v>762195</v>
      </c>
    </row>
    <row r="46" spans="1:26" x14ac:dyDescent="0.25">
      <c r="A46" s="141">
        <v>2350</v>
      </c>
      <c r="B46" s="68" t="s">
        <v>93</v>
      </c>
      <c r="C46" s="49">
        <v>6300</v>
      </c>
      <c r="D46" s="51">
        <v>6200</v>
      </c>
      <c r="E46" s="49">
        <v>4800</v>
      </c>
      <c r="F46" s="51">
        <v>4800</v>
      </c>
      <c r="G46" s="82">
        <f t="shared" si="5"/>
        <v>22100</v>
      </c>
    </row>
    <row r="47" spans="1:26" ht="25.5" x14ac:dyDescent="0.25">
      <c r="A47" s="91">
        <v>2513</v>
      </c>
      <c r="B47" s="137" t="s">
        <v>111</v>
      </c>
      <c r="C47" s="47">
        <v>1400</v>
      </c>
      <c r="D47" s="48">
        <v>1400</v>
      </c>
      <c r="E47" s="47">
        <v>1250</v>
      </c>
      <c r="F47" s="48">
        <v>1250</v>
      </c>
      <c r="G47" s="82">
        <f t="shared" si="5"/>
        <v>5300</v>
      </c>
    </row>
    <row r="48" spans="1:26" ht="16.5" thickBot="1" x14ac:dyDescent="0.3">
      <c r="A48" s="179"/>
      <c r="B48" s="90"/>
      <c r="C48" s="47"/>
      <c r="D48" s="48"/>
      <c r="E48" s="47"/>
      <c r="F48" s="48"/>
      <c r="G48" s="82">
        <f t="shared" si="5"/>
        <v>0</v>
      </c>
    </row>
    <row r="49" spans="1:7" ht="16.5" thickBot="1" x14ac:dyDescent="0.3">
      <c r="A49" s="202" t="s">
        <v>129</v>
      </c>
      <c r="B49" s="203"/>
      <c r="C49" s="54">
        <f>SUM(C50:C59)</f>
        <v>619405</v>
      </c>
      <c r="D49" s="129">
        <f t="shared" ref="D49:F49" si="10">SUM(D50:D59)</f>
        <v>582174</v>
      </c>
      <c r="E49" s="54">
        <f t="shared" si="10"/>
        <v>565906</v>
      </c>
      <c r="F49" s="129">
        <f t="shared" si="10"/>
        <v>609855</v>
      </c>
      <c r="G49" s="50">
        <f t="shared" si="5"/>
        <v>2377340</v>
      </c>
    </row>
    <row r="50" spans="1:7" x14ac:dyDescent="0.25">
      <c r="A50" s="86">
        <v>2221</v>
      </c>
      <c r="B50" s="88" t="s">
        <v>50</v>
      </c>
      <c r="C50" s="47">
        <v>57000</v>
      </c>
      <c r="D50" s="48">
        <v>15940</v>
      </c>
      <c r="E50" s="47">
        <v>15940</v>
      </c>
      <c r="F50" s="48">
        <v>53000</v>
      </c>
      <c r="G50" s="82">
        <f t="shared" si="5"/>
        <v>141880</v>
      </c>
    </row>
    <row r="51" spans="1:7" x14ac:dyDescent="0.25">
      <c r="A51" s="91">
        <v>2222</v>
      </c>
      <c r="B51" s="89" t="s">
        <v>51</v>
      </c>
      <c r="C51" s="47">
        <v>1565</v>
      </c>
      <c r="D51" s="48">
        <v>4654</v>
      </c>
      <c r="E51" s="47">
        <v>8652</v>
      </c>
      <c r="F51" s="48">
        <v>8560</v>
      </c>
      <c r="G51" s="82">
        <f t="shared" si="5"/>
        <v>23431</v>
      </c>
    </row>
    <row r="52" spans="1:7" x14ac:dyDescent="0.25">
      <c r="A52" s="91">
        <v>2223</v>
      </c>
      <c r="B52" s="89" t="s">
        <v>52</v>
      </c>
      <c r="C52" s="47">
        <v>10600</v>
      </c>
      <c r="D52" s="48">
        <v>12300</v>
      </c>
      <c r="E52" s="47">
        <v>11890</v>
      </c>
      <c r="F52" s="48">
        <v>15600</v>
      </c>
      <c r="G52" s="82">
        <f t="shared" si="5"/>
        <v>50390</v>
      </c>
    </row>
    <row r="53" spans="1:7" x14ac:dyDescent="0.25">
      <c r="A53" s="91">
        <v>2229</v>
      </c>
      <c r="B53" s="89" t="s">
        <v>53</v>
      </c>
      <c r="C53" s="47">
        <v>2450</v>
      </c>
      <c r="D53" s="48">
        <v>1444</v>
      </c>
      <c r="E53" s="47">
        <v>1580</v>
      </c>
      <c r="F53" s="48">
        <v>3365</v>
      </c>
      <c r="G53" s="82">
        <f t="shared" si="5"/>
        <v>8839</v>
      </c>
    </row>
    <row r="54" spans="1:7" x14ac:dyDescent="0.25">
      <c r="A54" s="139">
        <v>2241</v>
      </c>
      <c r="B54" s="135" t="s">
        <v>15</v>
      </c>
      <c r="C54" s="47">
        <v>2570</v>
      </c>
      <c r="D54" s="48">
        <v>1986</v>
      </c>
      <c r="E54" s="47">
        <v>1314</v>
      </c>
      <c r="F54" s="48">
        <v>1970</v>
      </c>
      <c r="G54" s="82">
        <f t="shared" si="5"/>
        <v>7840</v>
      </c>
    </row>
    <row r="55" spans="1:7" x14ac:dyDescent="0.25">
      <c r="A55" s="140">
        <v>2244</v>
      </c>
      <c r="B55" s="135" t="s">
        <v>13</v>
      </c>
      <c r="C55" s="47">
        <v>38990</v>
      </c>
      <c r="D55" s="48">
        <v>39520</v>
      </c>
      <c r="E55" s="47">
        <v>38520</v>
      </c>
      <c r="F55" s="48">
        <v>39650</v>
      </c>
      <c r="G55" s="82">
        <f t="shared" si="5"/>
        <v>156680</v>
      </c>
    </row>
    <row r="56" spans="1:7" x14ac:dyDescent="0.25">
      <c r="A56" s="140">
        <v>2246</v>
      </c>
      <c r="B56" s="135" t="s">
        <v>63</v>
      </c>
      <c r="C56" s="47">
        <v>0</v>
      </c>
      <c r="D56" s="48">
        <v>0</v>
      </c>
      <c r="E56" s="47">
        <v>0</v>
      </c>
      <c r="F56" s="48">
        <v>0</v>
      </c>
      <c r="G56" s="82">
        <f t="shared" si="5"/>
        <v>0</v>
      </c>
    </row>
    <row r="57" spans="1:7" x14ac:dyDescent="0.25">
      <c r="A57" s="91">
        <v>2261</v>
      </c>
      <c r="B57" s="136" t="s">
        <v>14</v>
      </c>
      <c r="C57" s="47">
        <v>500230</v>
      </c>
      <c r="D57" s="48">
        <v>500230</v>
      </c>
      <c r="E57" s="47">
        <v>480860</v>
      </c>
      <c r="F57" s="48">
        <v>480860</v>
      </c>
      <c r="G57" s="82">
        <f t="shared" si="5"/>
        <v>1962180</v>
      </c>
    </row>
    <row r="58" spans="1:7" x14ac:dyDescent="0.25">
      <c r="A58" s="141">
        <v>2350</v>
      </c>
      <c r="B58" s="68" t="s">
        <v>93</v>
      </c>
      <c r="C58" s="47">
        <v>4700</v>
      </c>
      <c r="D58" s="48">
        <v>4800</v>
      </c>
      <c r="E58" s="47">
        <v>5900</v>
      </c>
      <c r="F58" s="48">
        <v>5600</v>
      </c>
      <c r="G58" s="82">
        <f t="shared" si="5"/>
        <v>21000</v>
      </c>
    </row>
    <row r="59" spans="1:7" ht="25.5" x14ac:dyDescent="0.25">
      <c r="A59" s="91">
        <v>2513</v>
      </c>
      <c r="B59" s="137" t="s">
        <v>111</v>
      </c>
      <c r="C59" s="47">
        <v>1300</v>
      </c>
      <c r="D59" s="48">
        <v>1300</v>
      </c>
      <c r="E59" s="47">
        <v>1250</v>
      </c>
      <c r="F59" s="48">
        <v>1250</v>
      </c>
      <c r="G59" s="82">
        <f t="shared" si="5"/>
        <v>5100</v>
      </c>
    </row>
    <row r="60" spans="1:7" ht="16.5" thickBot="1" x14ac:dyDescent="0.3">
      <c r="A60" s="180"/>
      <c r="B60" s="181"/>
      <c r="C60" s="126"/>
      <c r="D60" s="131"/>
      <c r="E60" s="126"/>
      <c r="F60" s="131"/>
      <c r="G60" s="126"/>
    </row>
    <row r="61" spans="1:7" ht="16.5" thickBot="1" x14ac:dyDescent="0.3">
      <c r="A61" s="200" t="s">
        <v>130</v>
      </c>
      <c r="B61" s="201"/>
      <c r="C61" s="54">
        <f>SUM(C62:C71)</f>
        <v>10420</v>
      </c>
      <c r="D61" s="129">
        <f t="shared" ref="D61:G61" si="11">SUM(D62:D71)</f>
        <v>8980</v>
      </c>
      <c r="E61" s="54">
        <f t="shared" si="11"/>
        <v>14450</v>
      </c>
      <c r="F61" s="129">
        <f t="shared" si="11"/>
        <v>7150</v>
      </c>
      <c r="G61" s="54">
        <f t="shared" si="11"/>
        <v>41000</v>
      </c>
    </row>
    <row r="62" spans="1:7" x14ac:dyDescent="0.25">
      <c r="A62" s="86">
        <v>2221</v>
      </c>
      <c r="B62" s="88" t="s">
        <v>50</v>
      </c>
      <c r="C62" s="49">
        <v>0</v>
      </c>
      <c r="D62" s="51">
        <v>0</v>
      </c>
      <c r="E62" s="49">
        <v>0</v>
      </c>
      <c r="F62" s="51">
        <v>0</v>
      </c>
      <c r="G62" s="82">
        <v>0</v>
      </c>
    </row>
    <row r="63" spans="1:7" x14ac:dyDescent="0.25">
      <c r="A63" s="91">
        <v>2222</v>
      </c>
      <c r="B63" s="89" t="s">
        <v>51</v>
      </c>
      <c r="C63" s="47">
        <v>0</v>
      </c>
      <c r="D63" s="48">
        <v>0</v>
      </c>
      <c r="E63" s="47">
        <v>0</v>
      </c>
      <c r="F63" s="48">
        <v>0</v>
      </c>
      <c r="G63" s="82">
        <v>0</v>
      </c>
    </row>
    <row r="64" spans="1:7" x14ac:dyDescent="0.25">
      <c r="A64" s="91">
        <v>2223</v>
      </c>
      <c r="B64" s="89" t="s">
        <v>52</v>
      </c>
      <c r="C64" s="47">
        <v>0</v>
      </c>
      <c r="D64" s="48">
        <v>0</v>
      </c>
      <c r="E64" s="47">
        <v>0</v>
      </c>
      <c r="F64" s="48">
        <v>0</v>
      </c>
      <c r="G64" s="82">
        <v>0</v>
      </c>
    </row>
    <row r="65" spans="1:7" x14ac:dyDescent="0.25">
      <c r="A65" s="91">
        <v>2229</v>
      </c>
      <c r="B65" s="89" t="s">
        <v>53</v>
      </c>
      <c r="C65" s="47">
        <v>0</v>
      </c>
      <c r="D65" s="48">
        <v>0</v>
      </c>
      <c r="E65" s="47">
        <v>0</v>
      </c>
      <c r="F65" s="48">
        <v>0</v>
      </c>
      <c r="G65" s="82">
        <v>0</v>
      </c>
    </row>
    <row r="66" spans="1:7" x14ac:dyDescent="0.25">
      <c r="A66" s="139">
        <v>2241</v>
      </c>
      <c r="B66" s="135" t="s">
        <v>15</v>
      </c>
      <c r="C66" s="47">
        <v>3570</v>
      </c>
      <c r="D66" s="48">
        <v>2030</v>
      </c>
      <c r="E66" s="47">
        <v>10300</v>
      </c>
      <c r="F66" s="48">
        <v>3300</v>
      </c>
      <c r="G66" s="82">
        <f>SUM(C66:F66)</f>
        <v>19200</v>
      </c>
    </row>
    <row r="67" spans="1:7" x14ac:dyDescent="0.25">
      <c r="A67" s="140">
        <v>2244</v>
      </c>
      <c r="B67" s="135" t="s">
        <v>13</v>
      </c>
      <c r="C67" s="47">
        <v>0</v>
      </c>
      <c r="D67" s="48">
        <v>0</v>
      </c>
      <c r="E67" s="47">
        <v>0</v>
      </c>
      <c r="F67" s="48">
        <v>0</v>
      </c>
      <c r="G67" s="82">
        <v>0</v>
      </c>
    </row>
    <row r="68" spans="1:7" x14ac:dyDescent="0.25">
      <c r="A68" s="140">
        <v>2246</v>
      </c>
      <c r="B68" s="135" t="s">
        <v>63</v>
      </c>
      <c r="C68" s="47">
        <v>0</v>
      </c>
      <c r="D68" s="48">
        <v>0</v>
      </c>
      <c r="E68" s="47">
        <v>0</v>
      </c>
      <c r="F68" s="48">
        <v>0</v>
      </c>
      <c r="G68" s="82">
        <f>SUM(C68:F68)</f>
        <v>0</v>
      </c>
    </row>
    <row r="69" spans="1:7" x14ac:dyDescent="0.25">
      <c r="A69" s="91">
        <v>2261</v>
      </c>
      <c r="B69" s="136" t="s">
        <v>14</v>
      </c>
      <c r="C69" s="47">
        <v>0</v>
      </c>
      <c r="D69" s="48">
        <v>0</v>
      </c>
      <c r="E69" s="47">
        <v>0</v>
      </c>
      <c r="F69" s="48">
        <v>0</v>
      </c>
      <c r="G69" s="82">
        <f>SUM(C69:F69)</f>
        <v>0</v>
      </c>
    </row>
    <row r="70" spans="1:7" x14ac:dyDescent="0.25">
      <c r="A70" s="141">
        <v>2350</v>
      </c>
      <c r="B70" s="68" t="s">
        <v>93</v>
      </c>
      <c r="C70" s="47">
        <v>5700</v>
      </c>
      <c r="D70" s="48">
        <v>5800</v>
      </c>
      <c r="E70" s="47">
        <v>2900</v>
      </c>
      <c r="F70" s="48">
        <v>2600</v>
      </c>
      <c r="G70" s="82">
        <f t="shared" ref="G70:G71" si="12">SUM(C70:F70)</f>
        <v>17000</v>
      </c>
    </row>
    <row r="71" spans="1:7" ht="26.25" thickBot="1" x14ac:dyDescent="0.3">
      <c r="A71" s="92">
        <v>2513</v>
      </c>
      <c r="B71" s="138" t="s">
        <v>111</v>
      </c>
      <c r="C71" s="134">
        <v>1150</v>
      </c>
      <c r="D71" s="132">
        <v>1150</v>
      </c>
      <c r="E71" s="134">
        <v>1250</v>
      </c>
      <c r="F71" s="132">
        <v>1250</v>
      </c>
      <c r="G71" s="127">
        <f t="shared" si="12"/>
        <v>4800</v>
      </c>
    </row>
  </sheetData>
  <mergeCells count="15">
    <mergeCell ref="I25:J25"/>
    <mergeCell ref="A12:B12"/>
    <mergeCell ref="A24:B24"/>
    <mergeCell ref="A10:B10"/>
    <mergeCell ref="A11:B11"/>
    <mergeCell ref="I8:J8"/>
    <mergeCell ref="I9:I12"/>
    <mergeCell ref="I13:I16"/>
    <mergeCell ref="I17:I20"/>
    <mergeCell ref="I21:I24"/>
    <mergeCell ref="A1:G1"/>
    <mergeCell ref="A36:B36"/>
    <mergeCell ref="A49:B49"/>
    <mergeCell ref="A61:B61"/>
    <mergeCell ref="A9:B9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2"/>
  <sheetViews>
    <sheetView zoomScale="80" zoomScaleNormal="80" workbookViewId="0">
      <selection activeCell="J8" sqref="J8"/>
    </sheetView>
  </sheetViews>
  <sheetFormatPr defaultRowHeight="15.75" x14ac:dyDescent="0.25"/>
  <cols>
    <col min="1" max="1" width="42" customWidth="1"/>
    <col min="6" max="6" width="12.875" customWidth="1"/>
    <col min="7" max="7" width="4.625" customWidth="1"/>
    <col min="8" max="8" width="5.125" customWidth="1"/>
    <col min="9" max="15" width="15.375" customWidth="1"/>
    <col min="16" max="16" width="17.5" customWidth="1"/>
  </cols>
  <sheetData>
    <row r="1" spans="1:16" ht="28.5" customHeight="1" x14ac:dyDescent="0.25">
      <c r="A1" s="190" t="s">
        <v>155</v>
      </c>
      <c r="B1" s="190"/>
      <c r="C1" s="190"/>
      <c r="D1" s="190"/>
      <c r="E1" s="190"/>
      <c r="F1" s="190"/>
    </row>
    <row r="3" spans="1:16" x14ac:dyDescent="0.25">
      <c r="B3" s="184" t="s">
        <v>1</v>
      </c>
      <c r="J3" s="18"/>
      <c r="K3" s="19" t="s">
        <v>3</v>
      </c>
      <c r="L3" s="19" t="s">
        <v>4</v>
      </c>
      <c r="M3" s="19" t="s">
        <v>5</v>
      </c>
      <c r="N3" s="19" t="s">
        <v>6</v>
      </c>
      <c r="O3" s="20" t="s">
        <v>126</v>
      </c>
    </row>
    <row r="4" spans="1:16" ht="18.75" x14ac:dyDescent="0.25">
      <c r="B4" s="184" t="s">
        <v>153</v>
      </c>
      <c r="J4" s="10" t="s">
        <v>119</v>
      </c>
      <c r="K4" s="17">
        <f>P12/B10</f>
        <v>108.90909090909089</v>
      </c>
      <c r="L4" s="17">
        <f>P16/C10</f>
        <v>117.47747747747748</v>
      </c>
      <c r="M4" s="17">
        <f>P20/D10</f>
        <v>116.42857142857143</v>
      </c>
      <c r="N4" s="17">
        <f>P20/E10</f>
        <v>114.99118165784833</v>
      </c>
      <c r="O4" s="17">
        <f>P25/F10</f>
        <v>114.47132616487454</v>
      </c>
    </row>
    <row r="5" spans="1:16" x14ac:dyDescent="0.25">
      <c r="B5" s="185" t="s">
        <v>118</v>
      </c>
    </row>
    <row r="7" spans="1:16" ht="16.5" thickBot="1" x14ac:dyDescent="0.3">
      <c r="A7" s="1" t="s">
        <v>2</v>
      </c>
    </row>
    <row r="8" spans="1:16" s="5" customFormat="1" ht="63" customHeight="1" thickBot="1" x14ac:dyDescent="0.3">
      <c r="H8" s="206" t="s">
        <v>136</v>
      </c>
      <c r="I8" s="207"/>
      <c r="J8" s="118" t="s">
        <v>161</v>
      </c>
      <c r="K8" s="154" t="s">
        <v>127</v>
      </c>
      <c r="L8" s="155" t="s">
        <v>143</v>
      </c>
      <c r="M8" s="154" t="s">
        <v>128</v>
      </c>
      <c r="N8" s="155" t="s">
        <v>129</v>
      </c>
      <c r="O8" s="156" t="s">
        <v>130</v>
      </c>
      <c r="P8" s="55" t="s">
        <v>151</v>
      </c>
    </row>
    <row r="9" spans="1:16" ht="17.25" customHeight="1" thickBot="1" x14ac:dyDescent="0.3">
      <c r="A9" s="143"/>
      <c r="B9" s="56" t="s">
        <v>3</v>
      </c>
      <c r="C9" s="56" t="s">
        <v>4</v>
      </c>
      <c r="D9" s="56" t="s">
        <v>5</v>
      </c>
      <c r="E9" s="56" t="s">
        <v>6</v>
      </c>
      <c r="F9" s="144" t="s">
        <v>126</v>
      </c>
      <c r="H9" s="208" t="s">
        <v>3</v>
      </c>
      <c r="I9" s="157" t="s">
        <v>28</v>
      </c>
      <c r="J9" s="153">
        <f>SUM(K9:O9)</f>
        <v>153660</v>
      </c>
      <c r="K9" s="77">
        <f>Nekust_īpaš!L9</f>
        <v>48500</v>
      </c>
      <c r="L9" s="52">
        <f>Nekust_īpaš!M9</f>
        <v>11400</v>
      </c>
      <c r="M9" s="77">
        <f>Nekust_īpaš!N9</f>
        <v>40500</v>
      </c>
      <c r="N9" s="52">
        <f>Nekust_īpaš!O9</f>
        <v>30630</v>
      </c>
      <c r="O9" s="70">
        <f>Nekust_īpaš!P9</f>
        <v>22630</v>
      </c>
      <c r="P9" s="38">
        <f t="shared" ref="P9:P25" si="0">J9-O9-N9-M9</f>
        <v>59900</v>
      </c>
    </row>
    <row r="10" spans="1:16" ht="28.5" customHeight="1" thickBot="1" x14ac:dyDescent="0.3">
      <c r="A10" s="183" t="s">
        <v>16</v>
      </c>
      <c r="B10" s="95">
        <f>SUM(B11:B13)/3</f>
        <v>550</v>
      </c>
      <c r="C10" s="95">
        <f>SUM(C14:C16)/3</f>
        <v>555</v>
      </c>
      <c r="D10" s="95">
        <f>SUM(D17:D19)/3</f>
        <v>560</v>
      </c>
      <c r="E10" s="95">
        <f>SUM(E20:E22)/3</f>
        <v>567</v>
      </c>
      <c r="F10" s="96">
        <f>SUM(B10:E10)/4</f>
        <v>558</v>
      </c>
      <c r="H10" s="209"/>
      <c r="I10" s="158" t="s">
        <v>29</v>
      </c>
      <c r="J10" s="149">
        <f>Nekust_īpaš!K10</f>
        <v>138660</v>
      </c>
      <c r="K10" s="79">
        <f>Nekust_īpaš!L10</f>
        <v>48500</v>
      </c>
      <c r="L10" s="74">
        <f>Nekust_īpaš!M10</f>
        <v>11400</v>
      </c>
      <c r="M10" s="79">
        <f>Nekust_īpaš!N10</f>
        <v>30500</v>
      </c>
      <c r="N10" s="74">
        <f>Nekust_īpaš!O10</f>
        <v>25630</v>
      </c>
      <c r="O10" s="71">
        <f>Nekust_īpaš!P10</f>
        <v>22630</v>
      </c>
      <c r="P10" s="38">
        <f t="shared" si="0"/>
        <v>59900</v>
      </c>
    </row>
    <row r="11" spans="1:16" x14ac:dyDescent="0.25">
      <c r="A11" s="145" t="s">
        <v>28</v>
      </c>
      <c r="B11" s="85">
        <f>Admin_izd!C11</f>
        <v>552</v>
      </c>
      <c r="C11" s="88"/>
      <c r="D11" s="85"/>
      <c r="E11" s="88"/>
      <c r="F11" s="85">
        <f>SUM(B11:E11)</f>
        <v>552</v>
      </c>
      <c r="H11" s="209"/>
      <c r="I11" s="158" t="s">
        <v>30</v>
      </c>
      <c r="J11" s="149">
        <f>Nekust_īpaš!K11</f>
        <v>138660</v>
      </c>
      <c r="K11" s="79">
        <f>Nekust_īpaš!L11</f>
        <v>48500</v>
      </c>
      <c r="L11" s="74">
        <f>Nekust_īpaš!M11</f>
        <v>11400</v>
      </c>
      <c r="M11" s="79">
        <f>Nekust_īpaš!N11</f>
        <v>30500</v>
      </c>
      <c r="N11" s="74">
        <f>Nekust_īpaš!O11</f>
        <v>25630</v>
      </c>
      <c r="O11" s="71">
        <f>Nekust_īpaš!P11</f>
        <v>22630</v>
      </c>
      <c r="P11" s="38">
        <f t="shared" si="0"/>
        <v>59900</v>
      </c>
    </row>
    <row r="12" spans="1:16" ht="16.5" thickBot="1" x14ac:dyDescent="0.3">
      <c r="A12" s="146" t="s">
        <v>29</v>
      </c>
      <c r="B12" s="91">
        <f>Admin_izd!C12</f>
        <v>548</v>
      </c>
      <c r="C12" s="89"/>
      <c r="D12" s="91"/>
      <c r="E12" s="89"/>
      <c r="F12" s="86">
        <f t="shared" ref="F12:F22" si="1">SUM(B12:E12)</f>
        <v>548</v>
      </c>
      <c r="H12" s="210"/>
      <c r="I12" s="159" t="s">
        <v>131</v>
      </c>
      <c r="J12" s="150">
        <f>SUM(K12:O12)</f>
        <v>143660</v>
      </c>
      <c r="K12" s="119">
        <f>SUM(K9:K11)/3</f>
        <v>48500</v>
      </c>
      <c r="L12" s="116">
        <f t="shared" ref="L12:O12" si="2">SUM(L9:L11)/3</f>
        <v>11400</v>
      </c>
      <c r="M12" s="119">
        <f t="shared" si="2"/>
        <v>33833.333333333336</v>
      </c>
      <c r="N12" s="116">
        <f t="shared" si="2"/>
        <v>27296.666666666668</v>
      </c>
      <c r="O12" s="114">
        <f t="shared" si="2"/>
        <v>22630</v>
      </c>
      <c r="P12" s="39">
        <f t="shared" si="0"/>
        <v>59899.999999999993</v>
      </c>
    </row>
    <row r="13" spans="1:16" ht="14.25" customHeight="1" x14ac:dyDescent="0.25">
      <c r="A13" s="146" t="s">
        <v>30</v>
      </c>
      <c r="B13" s="91">
        <f>Admin_izd!C13</f>
        <v>550</v>
      </c>
      <c r="C13" s="89"/>
      <c r="D13" s="91"/>
      <c r="E13" s="89"/>
      <c r="F13" s="86">
        <f t="shared" si="1"/>
        <v>550</v>
      </c>
      <c r="G13" s="9"/>
      <c r="H13" s="208" t="s">
        <v>4</v>
      </c>
      <c r="I13" s="158" t="s">
        <v>31</v>
      </c>
      <c r="J13" s="149">
        <f>Nekust_īpaš!K13</f>
        <v>146060</v>
      </c>
      <c r="K13" s="79">
        <f>Nekust_īpaš!L13</f>
        <v>50600</v>
      </c>
      <c r="L13" s="74">
        <f>Nekust_īpaš!M13</f>
        <v>14600</v>
      </c>
      <c r="M13" s="79">
        <f>Nekust_īpaš!N13</f>
        <v>30500</v>
      </c>
      <c r="N13" s="74">
        <f>Nekust_īpaš!O13</f>
        <v>25630</v>
      </c>
      <c r="O13" s="71">
        <f>Nekust_īpaš!P13</f>
        <v>24730</v>
      </c>
      <c r="P13" s="38">
        <f t="shared" si="0"/>
        <v>65200</v>
      </c>
    </row>
    <row r="14" spans="1:16" ht="16.5" customHeight="1" x14ac:dyDescent="0.25">
      <c r="A14" s="146" t="s">
        <v>31</v>
      </c>
      <c r="B14" s="91"/>
      <c r="C14" s="89">
        <f>Admin_izd!D14</f>
        <v>556</v>
      </c>
      <c r="D14" s="91"/>
      <c r="E14" s="89"/>
      <c r="F14" s="86">
        <f t="shared" si="1"/>
        <v>556</v>
      </c>
      <c r="H14" s="209"/>
      <c r="I14" s="158" t="s">
        <v>32</v>
      </c>
      <c r="J14" s="149">
        <f>Nekust_īpaš!K14</f>
        <v>146060</v>
      </c>
      <c r="K14" s="79">
        <f>Nekust_īpaš!L14</f>
        <v>50600</v>
      </c>
      <c r="L14" s="74">
        <f>Nekust_īpaš!M14</f>
        <v>14600</v>
      </c>
      <c r="M14" s="79">
        <f>Nekust_īpaš!N14</f>
        <v>30500</v>
      </c>
      <c r="N14" s="74">
        <f>Nekust_īpaš!O14</f>
        <v>25630</v>
      </c>
      <c r="O14" s="71">
        <f>Nekust_īpaš!P14</f>
        <v>24730</v>
      </c>
      <c r="P14" s="38">
        <f t="shared" si="0"/>
        <v>65200</v>
      </c>
    </row>
    <row r="15" spans="1:16" x14ac:dyDescent="0.25">
      <c r="A15" s="146" t="s">
        <v>32</v>
      </c>
      <c r="B15" s="91"/>
      <c r="C15" s="89">
        <f>Admin_izd!D15</f>
        <v>555</v>
      </c>
      <c r="D15" s="91"/>
      <c r="E15" s="89"/>
      <c r="F15" s="86">
        <f t="shared" si="1"/>
        <v>555</v>
      </c>
      <c r="H15" s="209"/>
      <c r="I15" s="158" t="s">
        <v>33</v>
      </c>
      <c r="J15" s="149">
        <f>Nekust_īpaš!K15</f>
        <v>146060</v>
      </c>
      <c r="K15" s="79">
        <f>Nekust_īpaš!L15</f>
        <v>50600</v>
      </c>
      <c r="L15" s="74">
        <f>Nekust_īpaš!M15</f>
        <v>14600</v>
      </c>
      <c r="M15" s="79">
        <f>Nekust_īpaš!N15</f>
        <v>30500</v>
      </c>
      <c r="N15" s="74">
        <f>Nekust_īpaš!O15</f>
        <v>25630</v>
      </c>
      <c r="O15" s="71">
        <f>Nekust_īpaš!P15</f>
        <v>24730</v>
      </c>
      <c r="P15" s="38">
        <f t="shared" si="0"/>
        <v>65200</v>
      </c>
    </row>
    <row r="16" spans="1:16" ht="16.5" thickBot="1" x14ac:dyDescent="0.3">
      <c r="A16" s="146" t="s">
        <v>33</v>
      </c>
      <c r="B16" s="91"/>
      <c r="C16" s="89">
        <f>Admin_izd!D16</f>
        <v>554</v>
      </c>
      <c r="D16" s="91"/>
      <c r="E16" s="89"/>
      <c r="F16" s="86">
        <f t="shared" si="1"/>
        <v>554</v>
      </c>
      <c r="H16" s="210"/>
      <c r="I16" s="160" t="s">
        <v>132</v>
      </c>
      <c r="J16" s="151">
        <f>SUM(K16:O16)</f>
        <v>146060</v>
      </c>
      <c r="K16" s="119">
        <f>SUM(K13:K15)/3</f>
        <v>50600</v>
      </c>
      <c r="L16" s="116">
        <f t="shared" ref="L16:O16" si="3">SUM(L13:L15)/3</f>
        <v>14600</v>
      </c>
      <c r="M16" s="119">
        <f t="shared" si="3"/>
        <v>30500</v>
      </c>
      <c r="N16" s="116">
        <f t="shared" si="3"/>
        <v>25630</v>
      </c>
      <c r="O16" s="114">
        <f t="shared" si="3"/>
        <v>24730</v>
      </c>
      <c r="P16" s="40">
        <f t="shared" si="0"/>
        <v>65200</v>
      </c>
    </row>
    <row r="17" spans="1:16" ht="15.75" customHeight="1" x14ac:dyDescent="0.25">
      <c r="A17" s="146" t="s">
        <v>34</v>
      </c>
      <c r="B17" s="91"/>
      <c r="C17" s="89"/>
      <c r="D17" s="91">
        <f>Admin_izd!E17</f>
        <v>560</v>
      </c>
      <c r="E17" s="89"/>
      <c r="F17" s="86">
        <f t="shared" si="1"/>
        <v>560</v>
      </c>
      <c r="H17" s="212" t="s">
        <v>5</v>
      </c>
      <c r="I17" s="158" t="s">
        <v>34</v>
      </c>
      <c r="J17" s="149">
        <f>Nekust_īpaš!K17</f>
        <v>146060</v>
      </c>
      <c r="K17" s="79">
        <f>Nekust_īpaš!L17</f>
        <v>50600</v>
      </c>
      <c r="L17" s="74">
        <f>Nekust_īpaš!M17</f>
        <v>14600</v>
      </c>
      <c r="M17" s="79">
        <f>Nekust_īpaš!N17</f>
        <v>30500</v>
      </c>
      <c r="N17" s="74">
        <f>Nekust_īpaš!O17</f>
        <v>25630</v>
      </c>
      <c r="O17" s="71">
        <f>Nekust_īpaš!P17</f>
        <v>24730</v>
      </c>
      <c r="P17" s="38">
        <f t="shared" si="0"/>
        <v>65200</v>
      </c>
    </row>
    <row r="18" spans="1:16" x14ac:dyDescent="0.25">
      <c r="A18" s="146" t="s">
        <v>35</v>
      </c>
      <c r="B18" s="91"/>
      <c r="C18" s="89"/>
      <c r="D18" s="91">
        <f>Admin_izd!E18</f>
        <v>560</v>
      </c>
      <c r="E18" s="89"/>
      <c r="F18" s="86">
        <f t="shared" si="1"/>
        <v>560</v>
      </c>
      <c r="H18" s="213"/>
      <c r="I18" s="158" t="s">
        <v>35</v>
      </c>
      <c r="J18" s="149">
        <f>Nekust_īpaš!K18</f>
        <v>146060</v>
      </c>
      <c r="K18" s="79">
        <f>Nekust_īpaš!L18</f>
        <v>50600</v>
      </c>
      <c r="L18" s="74">
        <f>Nekust_īpaš!M18</f>
        <v>14600</v>
      </c>
      <c r="M18" s="79">
        <f>Nekust_īpaš!N18</f>
        <v>30500</v>
      </c>
      <c r="N18" s="74">
        <f>Nekust_īpaš!O18</f>
        <v>25630</v>
      </c>
      <c r="O18" s="71">
        <f>Nekust_īpaš!P18</f>
        <v>24730</v>
      </c>
      <c r="P18" s="38">
        <f t="shared" si="0"/>
        <v>65200</v>
      </c>
    </row>
    <row r="19" spans="1:16" x14ac:dyDescent="0.25">
      <c r="A19" s="146" t="s">
        <v>36</v>
      </c>
      <c r="B19" s="91"/>
      <c r="C19" s="89"/>
      <c r="D19" s="91">
        <f>Admin_izd!E19</f>
        <v>560</v>
      </c>
      <c r="E19" s="89"/>
      <c r="F19" s="86">
        <f t="shared" si="1"/>
        <v>560</v>
      </c>
      <c r="H19" s="213"/>
      <c r="I19" s="158" t="s">
        <v>36</v>
      </c>
      <c r="J19" s="149">
        <f>Nekust_īpaš!K19</f>
        <v>146060</v>
      </c>
      <c r="K19" s="79">
        <f>Nekust_īpaš!L19</f>
        <v>50600</v>
      </c>
      <c r="L19" s="74">
        <f>Nekust_īpaš!M19</f>
        <v>14600</v>
      </c>
      <c r="M19" s="79">
        <f>Nekust_īpaš!N19</f>
        <v>30500</v>
      </c>
      <c r="N19" s="74">
        <f>Nekust_īpaš!O19</f>
        <v>25630</v>
      </c>
      <c r="O19" s="71">
        <f>Nekust_īpaš!P19</f>
        <v>24730</v>
      </c>
      <c r="P19" s="38">
        <f t="shared" si="0"/>
        <v>65200</v>
      </c>
    </row>
    <row r="20" spans="1:16" ht="16.5" thickBot="1" x14ac:dyDescent="0.3">
      <c r="A20" s="146" t="s">
        <v>37</v>
      </c>
      <c r="B20" s="91"/>
      <c r="C20" s="89"/>
      <c r="D20" s="91"/>
      <c r="E20" s="89">
        <f>Admin_izd!F20</f>
        <v>563</v>
      </c>
      <c r="F20" s="86">
        <f t="shared" si="1"/>
        <v>563</v>
      </c>
      <c r="H20" s="214"/>
      <c r="I20" s="160" t="s">
        <v>133</v>
      </c>
      <c r="J20" s="150">
        <f>SUM(K20:O20)</f>
        <v>146060</v>
      </c>
      <c r="K20" s="119">
        <f>SUM(K17:K19)/3</f>
        <v>50600</v>
      </c>
      <c r="L20" s="116">
        <f t="shared" ref="L20:O20" si="4">SUM(L17:L19)/3</f>
        <v>14600</v>
      </c>
      <c r="M20" s="119">
        <f t="shared" si="4"/>
        <v>30500</v>
      </c>
      <c r="N20" s="116">
        <f t="shared" si="4"/>
        <v>25630</v>
      </c>
      <c r="O20" s="114">
        <f t="shared" si="4"/>
        <v>24730</v>
      </c>
      <c r="P20" s="39">
        <f t="shared" si="0"/>
        <v>65200</v>
      </c>
    </row>
    <row r="21" spans="1:16" ht="15.75" customHeight="1" x14ac:dyDescent="0.25">
      <c r="A21" s="146" t="s">
        <v>38</v>
      </c>
      <c r="B21" s="91"/>
      <c r="C21" s="89"/>
      <c r="D21" s="91"/>
      <c r="E21" s="89">
        <f>Admin_izd!F21</f>
        <v>568</v>
      </c>
      <c r="F21" s="86">
        <f t="shared" si="1"/>
        <v>568</v>
      </c>
      <c r="H21" s="224" t="s">
        <v>6</v>
      </c>
      <c r="I21" s="158" t="s">
        <v>37</v>
      </c>
      <c r="J21" s="149">
        <f>Nekust_īpaš!K21</f>
        <v>146060</v>
      </c>
      <c r="K21" s="79">
        <f>Nekust_īpaš!L21</f>
        <v>50600</v>
      </c>
      <c r="L21" s="74">
        <f>Nekust_īpaš!M21</f>
        <v>14600</v>
      </c>
      <c r="M21" s="79">
        <f>Nekust_īpaš!N21</f>
        <v>30500</v>
      </c>
      <c r="N21" s="74">
        <f>Nekust_īpaš!O21</f>
        <v>25630</v>
      </c>
      <c r="O21" s="71">
        <f>Nekust_īpaš!P21</f>
        <v>24730</v>
      </c>
      <c r="P21" s="38">
        <f t="shared" si="0"/>
        <v>65200</v>
      </c>
    </row>
    <row r="22" spans="1:16" ht="16.5" thickBot="1" x14ac:dyDescent="0.3">
      <c r="A22" s="147" t="s">
        <v>39</v>
      </c>
      <c r="B22" s="92"/>
      <c r="C22" s="148"/>
      <c r="D22" s="92"/>
      <c r="E22" s="148">
        <f>Admin_izd!F22</f>
        <v>570</v>
      </c>
      <c r="F22" s="87">
        <f t="shared" si="1"/>
        <v>570</v>
      </c>
      <c r="H22" s="225"/>
      <c r="I22" s="158" t="s">
        <v>38</v>
      </c>
      <c r="J22" s="149">
        <f>Nekust_īpaš!K22</f>
        <v>146060</v>
      </c>
      <c r="K22" s="79">
        <f>Nekust_īpaš!L22</f>
        <v>50600</v>
      </c>
      <c r="L22" s="74">
        <f>Nekust_īpaš!M22</f>
        <v>14600</v>
      </c>
      <c r="M22" s="79">
        <f>Nekust_īpaš!N22</f>
        <v>30500</v>
      </c>
      <c r="N22" s="74">
        <f>Nekust_īpaš!O22</f>
        <v>25630</v>
      </c>
      <c r="O22" s="71">
        <f>Nekust_īpaš!P22</f>
        <v>24730</v>
      </c>
      <c r="P22" s="38">
        <f t="shared" si="0"/>
        <v>65200</v>
      </c>
    </row>
    <row r="23" spans="1:16" x14ac:dyDescent="0.25">
      <c r="H23" s="225"/>
      <c r="I23" s="158" t="s">
        <v>39</v>
      </c>
      <c r="J23" s="149">
        <f>Nekust_īpaš!K23</f>
        <v>146060</v>
      </c>
      <c r="K23" s="79">
        <f>Nekust_īpaš!L23</f>
        <v>50600</v>
      </c>
      <c r="L23" s="74">
        <f>Nekust_īpaš!M23</f>
        <v>14600</v>
      </c>
      <c r="M23" s="79">
        <f>Nekust_īpaš!N23</f>
        <v>30500</v>
      </c>
      <c r="N23" s="74">
        <f>Nekust_īpaš!O23</f>
        <v>25630</v>
      </c>
      <c r="O23" s="71">
        <f>Nekust_īpaš!P23</f>
        <v>24730</v>
      </c>
      <c r="P23" s="38">
        <f t="shared" si="0"/>
        <v>65200</v>
      </c>
    </row>
    <row r="24" spans="1:16" ht="16.5" thickBot="1" x14ac:dyDescent="0.3">
      <c r="H24" s="225"/>
      <c r="I24" s="161" t="s">
        <v>134</v>
      </c>
      <c r="J24" s="150">
        <f>SUM(K24:O24)</f>
        <v>146060</v>
      </c>
      <c r="K24" s="119">
        <f>SUM(K21:K23)/3</f>
        <v>50600</v>
      </c>
      <c r="L24" s="116">
        <f t="shared" ref="L24:O24" si="5">SUM(L21:L23)/3</f>
        <v>14600</v>
      </c>
      <c r="M24" s="119">
        <f t="shared" si="5"/>
        <v>30500</v>
      </c>
      <c r="N24" s="116">
        <f t="shared" si="5"/>
        <v>25630</v>
      </c>
      <c r="O24" s="114">
        <f t="shared" si="5"/>
        <v>24730</v>
      </c>
      <c r="P24" s="39">
        <f t="shared" si="0"/>
        <v>65200</v>
      </c>
    </row>
    <row r="25" spans="1:16" ht="16.5" thickBot="1" x14ac:dyDescent="0.3">
      <c r="H25" s="222" t="s">
        <v>135</v>
      </c>
      <c r="I25" s="223"/>
      <c r="J25" s="152">
        <f>SUM(K25:O25)</f>
        <v>145460</v>
      </c>
      <c r="K25" s="120">
        <f>(K12+K16+K20+K24)/4</f>
        <v>50075</v>
      </c>
      <c r="L25" s="117">
        <f>(L12+L16+L20+L24)/4</f>
        <v>13800</v>
      </c>
      <c r="M25" s="120">
        <f>(M12+M16+M20+M24)/4</f>
        <v>31333.333333333336</v>
      </c>
      <c r="N25" s="117">
        <f>(N12+N16+N20+N24)/4</f>
        <v>26046.666666666668</v>
      </c>
      <c r="O25" s="115">
        <f>(O12+O16+O20+O24)/4</f>
        <v>24205</v>
      </c>
      <c r="P25" s="41">
        <f t="shared" si="0"/>
        <v>63874.999999999993</v>
      </c>
    </row>
    <row r="27" spans="1:16" x14ac:dyDescent="0.25">
      <c r="A27" s="33"/>
      <c r="B27" s="28"/>
      <c r="C27" s="28"/>
      <c r="D27" s="28"/>
      <c r="E27" s="28"/>
      <c r="F27" s="28"/>
    </row>
    <row r="28" spans="1:16" ht="28.5" customHeight="1" x14ac:dyDescent="0.25">
      <c r="A28" s="42"/>
      <c r="B28" s="26"/>
      <c r="C28" s="26"/>
      <c r="D28" s="26"/>
      <c r="E28" s="26"/>
      <c r="F28" s="26"/>
    </row>
    <row r="29" spans="1:16" x14ac:dyDescent="0.25">
      <c r="A29" s="35"/>
      <c r="B29" s="26"/>
      <c r="C29" s="26"/>
      <c r="D29" s="26"/>
      <c r="E29" s="26"/>
      <c r="F29" s="26"/>
    </row>
    <row r="30" spans="1:16" x14ac:dyDescent="0.25">
      <c r="A30" s="35"/>
      <c r="B30" s="26"/>
      <c r="C30" s="26"/>
      <c r="D30" s="26"/>
      <c r="E30" s="26"/>
      <c r="F30" s="26"/>
    </row>
    <row r="31" spans="1:16" ht="15" customHeight="1" x14ac:dyDescent="0.25">
      <c r="A31" s="35"/>
      <c r="B31" s="26"/>
      <c r="C31" s="26"/>
      <c r="D31" s="26"/>
      <c r="E31" s="26"/>
      <c r="F31" s="26"/>
    </row>
    <row r="32" spans="1:16" x14ac:dyDescent="0.25">
      <c r="A32" s="35"/>
      <c r="B32" s="26"/>
      <c r="C32" s="26"/>
      <c r="D32" s="26"/>
      <c r="E32" s="26"/>
      <c r="F32" s="26"/>
    </row>
  </sheetData>
  <mergeCells count="7">
    <mergeCell ref="A1:F1"/>
    <mergeCell ref="H25:I25"/>
    <mergeCell ref="H8:I8"/>
    <mergeCell ref="H9:H12"/>
    <mergeCell ref="H13:H16"/>
    <mergeCell ref="H17:H20"/>
    <mergeCell ref="H21:H24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73"/>
  <sheetViews>
    <sheetView tabSelected="1" zoomScale="80" zoomScaleNormal="80" workbookViewId="0">
      <selection activeCell="B5" sqref="B5"/>
    </sheetView>
  </sheetViews>
  <sheetFormatPr defaultRowHeight="15.75" x14ac:dyDescent="0.25"/>
  <cols>
    <col min="1" max="1" width="20" customWidth="1"/>
    <col min="2" max="2" width="37.375" customWidth="1"/>
    <col min="4" max="4" width="10.125" customWidth="1"/>
    <col min="7" max="7" width="12.625" customWidth="1"/>
    <col min="8" max="8" width="4.375" customWidth="1"/>
    <col min="10" max="10" width="11.875" style="5" customWidth="1"/>
    <col min="11" max="18" width="12.25" style="5" customWidth="1"/>
    <col min="19" max="19" width="9.5" style="5" customWidth="1"/>
    <col min="20" max="20" width="10.25" customWidth="1"/>
  </cols>
  <sheetData>
    <row r="1" spans="1:21" ht="27" customHeight="1" x14ac:dyDescent="0.25">
      <c r="A1" s="190" t="s">
        <v>0</v>
      </c>
      <c r="B1" s="190"/>
      <c r="C1" s="190"/>
      <c r="D1" s="190"/>
      <c r="E1" s="190"/>
      <c r="F1" s="190"/>
      <c r="G1" s="190"/>
    </row>
    <row r="3" spans="1:21" x14ac:dyDescent="0.25">
      <c r="B3" t="s">
        <v>1</v>
      </c>
      <c r="I3" s="23"/>
      <c r="J3" s="45" t="s">
        <v>3</v>
      </c>
      <c r="K3" s="45" t="s">
        <v>4</v>
      </c>
      <c r="L3" s="45" t="s">
        <v>5</v>
      </c>
      <c r="M3" s="45" t="s">
        <v>6</v>
      </c>
      <c r="N3" s="45" t="s">
        <v>126</v>
      </c>
    </row>
    <row r="4" spans="1:21" x14ac:dyDescent="0.25">
      <c r="B4" t="s">
        <v>120</v>
      </c>
      <c r="I4" s="22" t="s">
        <v>124</v>
      </c>
      <c r="J4" s="46">
        <f>C10/S13</f>
        <v>1292.1645021645022</v>
      </c>
      <c r="K4" s="46">
        <f>D10/S17</f>
        <v>1307.3042168674699</v>
      </c>
      <c r="L4" s="46">
        <f>E10/S21</f>
        <v>1327.9173290937995</v>
      </c>
      <c r="M4" s="46">
        <f>F10/S25</f>
        <v>1356.952380952381</v>
      </c>
      <c r="N4" s="46">
        <f>G10/S26</f>
        <v>5280.8256880733943</v>
      </c>
    </row>
    <row r="5" spans="1:21" x14ac:dyDescent="0.25">
      <c r="B5" t="s">
        <v>157</v>
      </c>
    </row>
    <row r="7" spans="1:21" x14ac:dyDescent="0.25">
      <c r="A7" s="1" t="s">
        <v>2</v>
      </c>
    </row>
    <row r="8" spans="1:21" ht="16.5" thickBot="1" x14ac:dyDescent="0.3">
      <c r="M8" s="43"/>
      <c r="N8" s="44"/>
    </row>
    <row r="9" spans="1:21" ht="66.75" customHeight="1" thickBot="1" x14ac:dyDescent="0.3">
      <c r="A9" s="236"/>
      <c r="B9" s="237"/>
      <c r="C9" s="100" t="s">
        <v>3</v>
      </c>
      <c r="D9" s="100" t="s">
        <v>4</v>
      </c>
      <c r="E9" s="100" t="s">
        <v>5</v>
      </c>
      <c r="F9" s="101" t="s">
        <v>6</v>
      </c>
      <c r="G9" s="100" t="s">
        <v>126</v>
      </c>
      <c r="I9" s="206" t="s">
        <v>136</v>
      </c>
      <c r="J9" s="207"/>
      <c r="K9" s="182" t="s">
        <v>159</v>
      </c>
      <c r="L9" s="155" t="s">
        <v>137</v>
      </c>
      <c r="M9" s="154" t="s">
        <v>138</v>
      </c>
      <c r="N9" s="155" t="s">
        <v>139</v>
      </c>
      <c r="O9" s="154" t="s">
        <v>140</v>
      </c>
      <c r="P9" s="155" t="s">
        <v>145</v>
      </c>
      <c r="Q9" s="154" t="s">
        <v>141</v>
      </c>
      <c r="R9" s="155" t="s">
        <v>142</v>
      </c>
      <c r="S9" s="232" t="s">
        <v>158</v>
      </c>
      <c r="T9" s="233"/>
    </row>
    <row r="10" spans="1:21" ht="21" customHeight="1" thickBot="1" x14ac:dyDescent="0.3">
      <c r="A10" s="218" t="s">
        <v>156</v>
      </c>
      <c r="B10" s="219"/>
      <c r="C10" s="97">
        <f>C11-C39-C48-C57-C66</f>
        <v>298490</v>
      </c>
      <c r="D10" s="97">
        <f>D11-D39-D48-D57-D66</f>
        <v>289350</v>
      </c>
      <c r="E10" s="97">
        <f>E11-E39-E48-E57-E66</f>
        <v>278420</v>
      </c>
      <c r="F10" s="97">
        <f>F11-F39-F48-F57-F66</f>
        <v>284960</v>
      </c>
      <c r="G10" s="98">
        <f>SUM(C10:F10)</f>
        <v>1151220</v>
      </c>
      <c r="I10" s="208" t="s">
        <v>3</v>
      </c>
      <c r="J10" s="107" t="s">
        <v>28</v>
      </c>
      <c r="K10" s="163">
        <f>SUM(L10:R10)</f>
        <v>255</v>
      </c>
      <c r="L10" s="165">
        <v>111</v>
      </c>
      <c r="M10" s="167">
        <v>100</v>
      </c>
      <c r="N10" s="165">
        <v>20</v>
      </c>
      <c r="O10" s="167">
        <v>15</v>
      </c>
      <c r="P10" s="165">
        <v>3</v>
      </c>
      <c r="Q10" s="167">
        <v>4</v>
      </c>
      <c r="R10" s="165">
        <v>2</v>
      </c>
      <c r="S10" s="230">
        <f>K10-O10-P10-Q10-R10</f>
        <v>231</v>
      </c>
      <c r="T10" s="231"/>
    </row>
    <row r="11" spans="1:21" ht="27" customHeight="1" thickBot="1" x14ac:dyDescent="0.3">
      <c r="A11" s="226" t="s">
        <v>121</v>
      </c>
      <c r="B11" s="227"/>
      <c r="C11" s="81">
        <f>C12+C21+C30+C39+C48+C57+C66</f>
        <v>327990</v>
      </c>
      <c r="D11" s="81">
        <f t="shared" ref="D11:F11" si="0">D12+D21+D30+D39+D48+D57+D66</f>
        <v>318860</v>
      </c>
      <c r="E11" s="128">
        <f t="shared" si="0"/>
        <v>304370</v>
      </c>
      <c r="F11" s="81">
        <f t="shared" si="0"/>
        <v>312810</v>
      </c>
      <c r="G11" s="169">
        <f>SUM(C11:F11)</f>
        <v>1264030</v>
      </c>
      <c r="I11" s="209"/>
      <c r="J11" s="108" t="s">
        <v>29</v>
      </c>
      <c r="K11" s="164">
        <f t="shared" ref="K11:K26" si="1">SUM(L11:R11)</f>
        <v>255</v>
      </c>
      <c r="L11" s="166">
        <v>111</v>
      </c>
      <c r="M11" s="168">
        <v>100</v>
      </c>
      <c r="N11" s="166">
        <v>20</v>
      </c>
      <c r="O11" s="168">
        <v>15</v>
      </c>
      <c r="P11" s="166">
        <v>3</v>
      </c>
      <c r="Q11" s="168">
        <v>4</v>
      </c>
      <c r="R11" s="166">
        <v>2</v>
      </c>
      <c r="S11" s="230">
        <f t="shared" ref="S11:S26" si="2">K11-O11-P11-Q11-R11</f>
        <v>231</v>
      </c>
      <c r="T11" s="231"/>
    </row>
    <row r="12" spans="1:21" ht="16.5" thickBot="1" x14ac:dyDescent="0.3">
      <c r="A12" s="200" t="s">
        <v>137</v>
      </c>
      <c r="B12" s="201"/>
      <c r="C12" s="54">
        <f>SUM(C13:C19)</f>
        <v>116180</v>
      </c>
      <c r="D12" s="54">
        <f t="shared" ref="D12:F12" si="3">SUM(D13:D19)</f>
        <v>110490</v>
      </c>
      <c r="E12" s="129">
        <f t="shared" si="3"/>
        <v>111590</v>
      </c>
      <c r="F12" s="54">
        <f t="shared" si="3"/>
        <v>106400</v>
      </c>
      <c r="G12" s="53">
        <f t="shared" ref="G12:G55" si="4">SUM(C12:F12)</f>
        <v>444660</v>
      </c>
      <c r="I12" s="209"/>
      <c r="J12" s="108" t="s">
        <v>30</v>
      </c>
      <c r="K12" s="164">
        <f>SUM(L12:R12)</f>
        <v>255</v>
      </c>
      <c r="L12" s="166">
        <v>111</v>
      </c>
      <c r="M12" s="168">
        <v>100</v>
      </c>
      <c r="N12" s="166">
        <v>20</v>
      </c>
      <c r="O12" s="168">
        <v>15</v>
      </c>
      <c r="P12" s="166">
        <v>3</v>
      </c>
      <c r="Q12" s="168">
        <v>4</v>
      </c>
      <c r="R12" s="166">
        <v>2</v>
      </c>
      <c r="S12" s="230">
        <f t="shared" si="2"/>
        <v>231</v>
      </c>
      <c r="T12" s="231"/>
    </row>
    <row r="13" spans="1:21" ht="16.5" thickBot="1" x14ac:dyDescent="0.3">
      <c r="A13" s="86">
        <v>2242</v>
      </c>
      <c r="B13" s="88" t="s">
        <v>7</v>
      </c>
      <c r="C13" s="47">
        <v>29200</v>
      </c>
      <c r="D13" s="47">
        <v>18000</v>
      </c>
      <c r="E13" s="48">
        <v>25300</v>
      </c>
      <c r="F13" s="47">
        <v>25300</v>
      </c>
      <c r="G13" s="169">
        <f t="shared" si="4"/>
        <v>97800</v>
      </c>
      <c r="I13" s="210"/>
      <c r="J13" s="110" t="s">
        <v>131</v>
      </c>
      <c r="K13" s="164">
        <f>SUM(L13:R13)</f>
        <v>255</v>
      </c>
      <c r="L13" s="116">
        <f>SUM(L10:L12)/3</f>
        <v>111</v>
      </c>
      <c r="M13" s="119">
        <f t="shared" ref="M13:O13" si="5">SUM(M10:M12)/3</f>
        <v>100</v>
      </c>
      <c r="N13" s="116">
        <f t="shared" si="5"/>
        <v>20</v>
      </c>
      <c r="O13" s="119">
        <f t="shared" si="5"/>
        <v>15</v>
      </c>
      <c r="P13" s="116">
        <f>SUM(P10:P12)/3</f>
        <v>3</v>
      </c>
      <c r="Q13" s="119">
        <f>SUM(Q10:Q12)/3</f>
        <v>4</v>
      </c>
      <c r="R13" s="116">
        <f t="shared" ref="R13" si="6">SUM(R10:R12)/3</f>
        <v>2</v>
      </c>
      <c r="S13" s="228">
        <f t="shared" si="2"/>
        <v>231</v>
      </c>
      <c r="T13" s="229"/>
      <c r="U13" s="2"/>
    </row>
    <row r="14" spans="1:21" ht="15.75" customHeight="1" x14ac:dyDescent="0.25">
      <c r="A14" s="91">
        <v>2247</v>
      </c>
      <c r="B14" s="89" t="s">
        <v>8</v>
      </c>
      <c r="C14" s="173">
        <v>3400</v>
      </c>
      <c r="D14" s="47">
        <v>2600</v>
      </c>
      <c r="E14" s="48">
        <v>3200</v>
      </c>
      <c r="F14" s="47">
        <v>3200</v>
      </c>
      <c r="G14" s="169">
        <f t="shared" si="4"/>
        <v>12400</v>
      </c>
      <c r="I14" s="208" t="s">
        <v>4</v>
      </c>
      <c r="J14" s="108" t="s">
        <v>31</v>
      </c>
      <c r="K14" s="164">
        <f t="shared" si="1"/>
        <v>254</v>
      </c>
      <c r="L14" s="166">
        <v>111</v>
      </c>
      <c r="M14" s="168">
        <v>100</v>
      </c>
      <c r="N14" s="166">
        <v>18</v>
      </c>
      <c r="O14" s="168">
        <v>15</v>
      </c>
      <c r="P14" s="166">
        <v>3</v>
      </c>
      <c r="Q14" s="168">
        <v>4</v>
      </c>
      <c r="R14" s="166">
        <v>3</v>
      </c>
      <c r="S14" s="230">
        <f t="shared" si="2"/>
        <v>229</v>
      </c>
      <c r="T14" s="231"/>
      <c r="U14" s="2"/>
    </row>
    <row r="15" spans="1:21" x14ac:dyDescent="0.25">
      <c r="A15" s="91">
        <v>2262</v>
      </c>
      <c r="B15" s="89" t="s">
        <v>9</v>
      </c>
      <c r="C15" s="47">
        <v>0</v>
      </c>
      <c r="D15" s="47">
        <v>0</v>
      </c>
      <c r="E15" s="48">
        <v>0</v>
      </c>
      <c r="F15" s="47">
        <v>0</v>
      </c>
      <c r="G15" s="169">
        <f t="shared" si="4"/>
        <v>0</v>
      </c>
      <c r="I15" s="209"/>
      <c r="J15" s="108" t="s">
        <v>32</v>
      </c>
      <c r="K15" s="164">
        <f t="shared" si="1"/>
        <v>239</v>
      </c>
      <c r="L15" s="166">
        <v>111</v>
      </c>
      <c r="M15" s="168">
        <v>90</v>
      </c>
      <c r="N15" s="166">
        <v>18</v>
      </c>
      <c r="O15" s="168">
        <v>9</v>
      </c>
      <c r="P15" s="166">
        <v>4</v>
      </c>
      <c r="Q15" s="168">
        <v>4</v>
      </c>
      <c r="R15" s="166">
        <v>3</v>
      </c>
      <c r="S15" s="230">
        <f t="shared" si="2"/>
        <v>219</v>
      </c>
      <c r="T15" s="231"/>
      <c r="U15" s="2"/>
    </row>
    <row r="16" spans="1:21" x14ac:dyDescent="0.25">
      <c r="A16" s="60">
        <v>2269</v>
      </c>
      <c r="B16" s="68" t="s">
        <v>69</v>
      </c>
      <c r="C16" s="47">
        <v>1000</v>
      </c>
      <c r="D16" s="47">
        <v>1000</v>
      </c>
      <c r="E16" s="48">
        <v>800</v>
      </c>
      <c r="F16" s="47">
        <v>800</v>
      </c>
      <c r="G16" s="169">
        <f t="shared" si="4"/>
        <v>3600</v>
      </c>
      <c r="I16" s="209"/>
      <c r="J16" s="108" t="s">
        <v>33</v>
      </c>
      <c r="K16" s="164">
        <f t="shared" si="1"/>
        <v>234</v>
      </c>
      <c r="L16" s="166">
        <v>111</v>
      </c>
      <c r="M16" s="168">
        <v>87</v>
      </c>
      <c r="N16" s="166">
        <v>18</v>
      </c>
      <c r="O16" s="168">
        <v>7</v>
      </c>
      <c r="P16" s="166">
        <v>4</v>
      </c>
      <c r="Q16" s="168">
        <v>4</v>
      </c>
      <c r="R16" s="166">
        <v>3</v>
      </c>
      <c r="S16" s="230">
        <f t="shared" si="2"/>
        <v>216</v>
      </c>
      <c r="T16" s="231"/>
      <c r="U16" s="2"/>
    </row>
    <row r="17" spans="1:21" ht="16.5" thickBot="1" x14ac:dyDescent="0.3">
      <c r="A17" s="91">
        <v>2322</v>
      </c>
      <c r="B17" s="89" t="s">
        <v>10</v>
      </c>
      <c r="C17" s="47">
        <v>67150</v>
      </c>
      <c r="D17" s="47">
        <v>72300</v>
      </c>
      <c r="E17" s="48">
        <v>70730</v>
      </c>
      <c r="F17" s="47">
        <v>71500</v>
      </c>
      <c r="G17" s="169">
        <f t="shared" si="4"/>
        <v>281680</v>
      </c>
      <c r="I17" s="210"/>
      <c r="J17" s="110" t="s">
        <v>132</v>
      </c>
      <c r="K17" s="164">
        <f t="shared" si="1"/>
        <v>242.33333333333331</v>
      </c>
      <c r="L17" s="116">
        <f>SUM(L14:L16)/3</f>
        <v>111</v>
      </c>
      <c r="M17" s="119">
        <f>SUM(M14:M16)/3</f>
        <v>92.333333333333329</v>
      </c>
      <c r="N17" s="116">
        <f t="shared" ref="N17:P17" si="7">SUM(N14:N16)/3</f>
        <v>18</v>
      </c>
      <c r="O17" s="119">
        <f>SUM(O14:O16)/3</f>
        <v>10.333333333333334</v>
      </c>
      <c r="P17" s="116">
        <f t="shared" si="7"/>
        <v>3.6666666666666665</v>
      </c>
      <c r="Q17" s="119">
        <f t="shared" ref="Q17" si="8">SUM(Q14:Q16)/3</f>
        <v>4</v>
      </c>
      <c r="R17" s="116">
        <f t="shared" ref="R17" si="9">SUM(R14:R16)/3</f>
        <v>3</v>
      </c>
      <c r="S17" s="228">
        <f>K17-O17-P17-Q17-R17</f>
        <v>221.33333333333331</v>
      </c>
      <c r="T17" s="229"/>
      <c r="U17" s="2"/>
    </row>
    <row r="18" spans="1:21" ht="26.25" customHeight="1" x14ac:dyDescent="0.25">
      <c r="A18" s="174">
        <v>2312</v>
      </c>
      <c r="B18" s="136" t="s">
        <v>122</v>
      </c>
      <c r="C18" s="47">
        <v>10630</v>
      </c>
      <c r="D18" s="47">
        <v>10630</v>
      </c>
      <c r="E18" s="48">
        <v>5600</v>
      </c>
      <c r="F18" s="47">
        <v>5600</v>
      </c>
      <c r="G18" s="169">
        <f t="shared" si="4"/>
        <v>32460</v>
      </c>
      <c r="I18" s="212" t="s">
        <v>5</v>
      </c>
      <c r="J18" s="108" t="s">
        <v>34</v>
      </c>
      <c r="K18" s="164">
        <f t="shared" si="1"/>
        <v>232</v>
      </c>
      <c r="L18" s="166">
        <v>111</v>
      </c>
      <c r="M18" s="168">
        <v>87</v>
      </c>
      <c r="N18" s="166">
        <v>15</v>
      </c>
      <c r="O18" s="168">
        <v>10</v>
      </c>
      <c r="P18" s="166">
        <v>2</v>
      </c>
      <c r="Q18" s="168">
        <v>4</v>
      </c>
      <c r="R18" s="166">
        <v>3</v>
      </c>
      <c r="S18" s="230">
        <f t="shared" si="2"/>
        <v>213</v>
      </c>
      <c r="T18" s="231"/>
      <c r="U18" s="2"/>
    </row>
    <row r="19" spans="1:21" ht="25.5" x14ac:dyDescent="0.25">
      <c r="A19" s="175">
        <v>2390</v>
      </c>
      <c r="B19" s="137" t="s">
        <v>123</v>
      </c>
      <c r="C19" s="47">
        <v>4800</v>
      </c>
      <c r="D19" s="47">
        <v>5960</v>
      </c>
      <c r="E19" s="48">
        <v>5960</v>
      </c>
      <c r="F19" s="47">
        <v>0</v>
      </c>
      <c r="G19" s="169">
        <f t="shared" si="4"/>
        <v>16720</v>
      </c>
      <c r="I19" s="213"/>
      <c r="J19" s="108" t="s">
        <v>35</v>
      </c>
      <c r="K19" s="164">
        <f t="shared" si="1"/>
        <v>230</v>
      </c>
      <c r="L19" s="166">
        <v>111</v>
      </c>
      <c r="M19" s="168">
        <v>84</v>
      </c>
      <c r="N19" s="166">
        <v>15</v>
      </c>
      <c r="O19" s="168">
        <v>10</v>
      </c>
      <c r="P19" s="166">
        <v>3</v>
      </c>
      <c r="Q19" s="168">
        <v>4</v>
      </c>
      <c r="R19" s="166">
        <v>3</v>
      </c>
      <c r="S19" s="230">
        <f t="shared" si="2"/>
        <v>210</v>
      </c>
      <c r="T19" s="231"/>
      <c r="U19" s="2"/>
    </row>
    <row r="20" spans="1:21" ht="16.5" thickBot="1" x14ac:dyDescent="0.3">
      <c r="A20" s="177"/>
      <c r="B20" s="178"/>
      <c r="C20" s="47"/>
      <c r="D20" s="47"/>
      <c r="E20" s="48"/>
      <c r="F20" s="47"/>
      <c r="G20" s="169">
        <f t="shared" si="4"/>
        <v>0</v>
      </c>
      <c r="I20" s="213"/>
      <c r="J20" s="108" t="s">
        <v>36</v>
      </c>
      <c r="K20" s="164">
        <f t="shared" si="1"/>
        <v>227</v>
      </c>
      <c r="L20" s="166">
        <v>111</v>
      </c>
      <c r="M20" s="168">
        <v>80</v>
      </c>
      <c r="N20" s="166">
        <v>15</v>
      </c>
      <c r="O20" s="168">
        <v>10</v>
      </c>
      <c r="P20" s="166">
        <v>3</v>
      </c>
      <c r="Q20" s="168">
        <v>5</v>
      </c>
      <c r="R20" s="166">
        <v>3</v>
      </c>
      <c r="S20" s="230">
        <f t="shared" si="2"/>
        <v>206</v>
      </c>
      <c r="T20" s="231"/>
      <c r="U20" s="2"/>
    </row>
    <row r="21" spans="1:21" ht="16.5" thickBot="1" x14ac:dyDescent="0.3">
      <c r="A21" s="200" t="s">
        <v>138</v>
      </c>
      <c r="B21" s="201"/>
      <c r="C21" s="54">
        <f>SUM(C22:C28)</f>
        <v>146150</v>
      </c>
      <c r="D21" s="54">
        <f>SUM(D22:D28)</f>
        <v>144150</v>
      </c>
      <c r="E21" s="129">
        <f t="shared" ref="E21:F21" si="10">SUM(E22:E28)</f>
        <v>140040</v>
      </c>
      <c r="F21" s="54">
        <f t="shared" si="10"/>
        <v>143800</v>
      </c>
      <c r="G21" s="53">
        <f t="shared" si="4"/>
        <v>574140</v>
      </c>
      <c r="I21" s="214"/>
      <c r="J21" s="110" t="s">
        <v>133</v>
      </c>
      <c r="K21" s="164">
        <f t="shared" si="1"/>
        <v>229.66666666666669</v>
      </c>
      <c r="L21" s="116">
        <f>SUM(L18:L20)/3</f>
        <v>111</v>
      </c>
      <c r="M21" s="119">
        <f t="shared" ref="M21:P21" si="11">SUM(M18:M20)/3</f>
        <v>83.666666666666671</v>
      </c>
      <c r="N21" s="116">
        <f t="shared" si="11"/>
        <v>15</v>
      </c>
      <c r="O21" s="119">
        <f t="shared" si="11"/>
        <v>10</v>
      </c>
      <c r="P21" s="116">
        <f t="shared" si="11"/>
        <v>2.6666666666666665</v>
      </c>
      <c r="Q21" s="119">
        <f t="shared" ref="Q21:R21" si="12">SUM(Q18:Q20)/3</f>
        <v>4.333333333333333</v>
      </c>
      <c r="R21" s="116">
        <f t="shared" si="12"/>
        <v>3</v>
      </c>
      <c r="S21" s="228">
        <f t="shared" si="2"/>
        <v>209.66666666666669</v>
      </c>
      <c r="T21" s="229"/>
    </row>
    <row r="22" spans="1:21" ht="15.75" customHeight="1" x14ac:dyDescent="0.25">
      <c r="A22" s="86">
        <v>2242</v>
      </c>
      <c r="B22" s="88" t="s">
        <v>7</v>
      </c>
      <c r="C22" s="47">
        <v>500</v>
      </c>
      <c r="D22" s="47">
        <v>1200</v>
      </c>
      <c r="E22" s="48">
        <v>900</v>
      </c>
      <c r="F22" s="47">
        <v>500</v>
      </c>
      <c r="G22" s="169">
        <f t="shared" si="4"/>
        <v>3100</v>
      </c>
      <c r="I22" s="224" t="s">
        <v>6</v>
      </c>
      <c r="J22" s="108" t="s">
        <v>37</v>
      </c>
      <c r="K22" s="164">
        <f t="shared" si="1"/>
        <v>231</v>
      </c>
      <c r="L22" s="166">
        <v>111</v>
      </c>
      <c r="M22" s="168">
        <v>84</v>
      </c>
      <c r="N22" s="166">
        <v>15</v>
      </c>
      <c r="O22" s="168">
        <v>10</v>
      </c>
      <c r="P22" s="166">
        <v>3</v>
      </c>
      <c r="Q22" s="168">
        <v>5</v>
      </c>
      <c r="R22" s="166">
        <v>3</v>
      </c>
      <c r="S22" s="230">
        <f t="shared" si="2"/>
        <v>210</v>
      </c>
      <c r="T22" s="231"/>
    </row>
    <row r="23" spans="1:21" x14ac:dyDescent="0.25">
      <c r="A23" s="91">
        <v>2247</v>
      </c>
      <c r="B23" s="89" t="s">
        <v>8</v>
      </c>
      <c r="C23" s="47">
        <v>0</v>
      </c>
      <c r="D23" s="47">
        <v>0</v>
      </c>
      <c r="E23" s="48">
        <v>0</v>
      </c>
      <c r="F23" s="47">
        <v>0</v>
      </c>
      <c r="G23" s="169">
        <f t="shared" si="4"/>
        <v>0</v>
      </c>
      <c r="I23" s="225"/>
      <c r="J23" s="108" t="s">
        <v>38</v>
      </c>
      <c r="K23" s="164">
        <f t="shared" si="1"/>
        <v>231</v>
      </c>
      <c r="L23" s="166">
        <v>111</v>
      </c>
      <c r="M23" s="168">
        <v>84</v>
      </c>
      <c r="N23" s="166">
        <v>15</v>
      </c>
      <c r="O23" s="168">
        <v>10</v>
      </c>
      <c r="P23" s="166">
        <v>3</v>
      </c>
      <c r="Q23" s="168">
        <v>5</v>
      </c>
      <c r="R23" s="166">
        <v>3</v>
      </c>
      <c r="S23" s="230">
        <f t="shared" si="2"/>
        <v>210</v>
      </c>
      <c r="T23" s="231"/>
    </row>
    <row r="24" spans="1:21" x14ac:dyDescent="0.25">
      <c r="A24" s="91">
        <v>2262</v>
      </c>
      <c r="B24" s="89" t="s">
        <v>9</v>
      </c>
      <c r="C24" s="47">
        <v>80000</v>
      </c>
      <c r="D24" s="47">
        <v>78000</v>
      </c>
      <c r="E24" s="48">
        <v>75000</v>
      </c>
      <c r="F24" s="47">
        <v>75000</v>
      </c>
      <c r="G24" s="169">
        <f t="shared" si="4"/>
        <v>308000</v>
      </c>
      <c r="I24" s="225"/>
      <c r="J24" s="108" t="s">
        <v>39</v>
      </c>
      <c r="K24" s="164">
        <f t="shared" si="1"/>
        <v>234</v>
      </c>
      <c r="L24" s="166">
        <v>111</v>
      </c>
      <c r="M24" s="168">
        <v>84</v>
      </c>
      <c r="N24" s="166">
        <v>15</v>
      </c>
      <c r="O24" s="168">
        <v>10</v>
      </c>
      <c r="P24" s="166">
        <v>6</v>
      </c>
      <c r="Q24" s="168">
        <v>5</v>
      </c>
      <c r="R24" s="166">
        <v>3</v>
      </c>
      <c r="S24" s="230">
        <f t="shared" si="2"/>
        <v>210</v>
      </c>
      <c r="T24" s="231"/>
    </row>
    <row r="25" spans="1:21" ht="16.5" thickBot="1" x14ac:dyDescent="0.3">
      <c r="A25" s="60">
        <v>2269</v>
      </c>
      <c r="B25" s="68" t="s">
        <v>69</v>
      </c>
      <c r="C25" s="47">
        <v>0</v>
      </c>
      <c r="D25" s="47">
        <v>0</v>
      </c>
      <c r="E25" s="48">
        <v>0</v>
      </c>
      <c r="F25" s="47">
        <v>0</v>
      </c>
      <c r="G25" s="169">
        <f t="shared" si="4"/>
        <v>0</v>
      </c>
      <c r="I25" s="225"/>
      <c r="J25" s="111" t="s">
        <v>134</v>
      </c>
      <c r="K25" s="164">
        <f t="shared" si="1"/>
        <v>232</v>
      </c>
      <c r="L25" s="116">
        <f>SUM(L22:L24)/3</f>
        <v>111</v>
      </c>
      <c r="M25" s="119">
        <f t="shared" ref="M25:P25" si="13">SUM(M22:M24)/3</f>
        <v>84</v>
      </c>
      <c r="N25" s="116">
        <f t="shared" si="13"/>
        <v>15</v>
      </c>
      <c r="O25" s="119">
        <f t="shared" si="13"/>
        <v>10</v>
      </c>
      <c r="P25" s="116">
        <f t="shared" si="13"/>
        <v>4</v>
      </c>
      <c r="Q25" s="119">
        <f t="shared" ref="Q25" si="14">SUM(Q22:Q24)/3</f>
        <v>5</v>
      </c>
      <c r="R25" s="116">
        <f t="shared" ref="R25" si="15">SUM(R22:R24)/3</f>
        <v>3</v>
      </c>
      <c r="S25" s="228">
        <f t="shared" si="2"/>
        <v>210</v>
      </c>
      <c r="T25" s="229"/>
    </row>
    <row r="26" spans="1:21" ht="16.5" thickBot="1" x14ac:dyDescent="0.3">
      <c r="A26" s="91">
        <v>2322</v>
      </c>
      <c r="B26" s="89" t="s">
        <v>10</v>
      </c>
      <c r="C26" s="47">
        <v>62050</v>
      </c>
      <c r="D26" s="47">
        <v>61350</v>
      </c>
      <c r="E26" s="48">
        <v>59940</v>
      </c>
      <c r="F26" s="47">
        <v>60500</v>
      </c>
      <c r="G26" s="169">
        <f t="shared" si="4"/>
        <v>243840</v>
      </c>
      <c r="I26" s="222" t="s">
        <v>135</v>
      </c>
      <c r="J26" s="223"/>
      <c r="K26" s="162">
        <f t="shared" si="1"/>
        <v>239.75000000000003</v>
      </c>
      <c r="L26" s="117">
        <f>(L13+L17+L21+L25)/4</f>
        <v>111</v>
      </c>
      <c r="M26" s="120">
        <f>(M13+M17+M21+M25)/4</f>
        <v>90</v>
      </c>
      <c r="N26" s="117">
        <f>(N13+N17+N21+N25)/4</f>
        <v>17</v>
      </c>
      <c r="O26" s="120">
        <f>(O13+O17+O21+O25)/4</f>
        <v>11.333333333333334</v>
      </c>
      <c r="P26" s="117">
        <f>(P13+P17+P21+P25)/4</f>
        <v>3.333333333333333</v>
      </c>
      <c r="Q26" s="120">
        <f t="shared" ref="Q26:R26" si="16">(Q13+Q17+Q21+Q25)/4</f>
        <v>4.333333333333333</v>
      </c>
      <c r="R26" s="117">
        <f t="shared" si="16"/>
        <v>2.75</v>
      </c>
      <c r="S26" s="234">
        <f t="shared" si="2"/>
        <v>218</v>
      </c>
      <c r="T26" s="235"/>
    </row>
    <row r="27" spans="1:21" ht="26.25" x14ac:dyDescent="0.25">
      <c r="A27" s="174">
        <v>2312</v>
      </c>
      <c r="B27" s="136" t="s">
        <v>122</v>
      </c>
      <c r="C27" s="47">
        <v>0</v>
      </c>
      <c r="D27" s="47">
        <v>0</v>
      </c>
      <c r="E27" s="48">
        <v>4200</v>
      </c>
      <c r="F27" s="47">
        <v>4200</v>
      </c>
      <c r="G27" s="169">
        <f t="shared" si="4"/>
        <v>8400</v>
      </c>
    </row>
    <row r="28" spans="1:21" ht="25.5" x14ac:dyDescent="0.25">
      <c r="A28" s="175">
        <v>2390</v>
      </c>
      <c r="B28" s="137" t="s">
        <v>123</v>
      </c>
      <c r="C28" s="47">
        <v>3600</v>
      </c>
      <c r="D28" s="47">
        <v>3600</v>
      </c>
      <c r="E28" s="48">
        <v>0</v>
      </c>
      <c r="F28" s="47">
        <v>3600</v>
      </c>
      <c r="G28" s="169">
        <f t="shared" si="4"/>
        <v>10800</v>
      </c>
      <c r="J28" s="6" t="s">
        <v>160</v>
      </c>
    </row>
    <row r="29" spans="1:21" ht="16.5" thickBot="1" x14ac:dyDescent="0.3">
      <c r="A29" s="177"/>
      <c r="B29" s="178"/>
      <c r="C29" s="47"/>
      <c r="D29" s="47"/>
      <c r="E29" s="48"/>
      <c r="F29" s="47"/>
      <c r="G29" s="169">
        <f t="shared" si="4"/>
        <v>0</v>
      </c>
    </row>
    <row r="30" spans="1:21" ht="16.5" thickBot="1" x14ac:dyDescent="0.3">
      <c r="A30" s="200" t="s">
        <v>139</v>
      </c>
      <c r="B30" s="201"/>
      <c r="C30" s="54">
        <f>SUM(C31:C37)</f>
        <v>36160</v>
      </c>
      <c r="D30" s="54">
        <f>SUM(D31:D37)</f>
        <v>34710</v>
      </c>
      <c r="E30" s="129">
        <f>SUM(E31:E37)</f>
        <v>26790</v>
      </c>
      <c r="F30" s="54">
        <f>SUM(F31:F37)</f>
        <v>34760</v>
      </c>
      <c r="G30" s="53">
        <f t="shared" si="4"/>
        <v>132420</v>
      </c>
    </row>
    <row r="31" spans="1:21" x14ac:dyDescent="0.25">
      <c r="A31" s="86">
        <v>2242</v>
      </c>
      <c r="B31" s="88" t="s">
        <v>7</v>
      </c>
      <c r="C31" s="47">
        <v>5300</v>
      </c>
      <c r="D31" s="47">
        <v>6300</v>
      </c>
      <c r="E31" s="48">
        <v>1800</v>
      </c>
      <c r="F31" s="47">
        <v>7200</v>
      </c>
      <c r="G31" s="169">
        <f t="shared" si="4"/>
        <v>20600</v>
      </c>
    </row>
    <row r="32" spans="1:21" x14ac:dyDescent="0.25">
      <c r="A32" s="91">
        <v>2247</v>
      </c>
      <c r="B32" s="89" t="s">
        <v>8</v>
      </c>
      <c r="C32" s="47">
        <v>1200</v>
      </c>
      <c r="D32" s="47">
        <v>1000</v>
      </c>
      <c r="E32" s="48">
        <v>800</v>
      </c>
      <c r="F32" s="47">
        <v>800</v>
      </c>
      <c r="G32" s="169">
        <f t="shared" si="4"/>
        <v>3800</v>
      </c>
    </row>
    <row r="33" spans="1:7" x14ac:dyDescent="0.25">
      <c r="A33" s="91">
        <v>2262</v>
      </c>
      <c r="B33" s="89" t="s">
        <v>9</v>
      </c>
      <c r="C33" s="47">
        <v>24100</v>
      </c>
      <c r="D33" s="47">
        <v>21550</v>
      </c>
      <c r="E33" s="48">
        <v>20930</v>
      </c>
      <c r="F33" s="47">
        <v>23500</v>
      </c>
      <c r="G33" s="169">
        <f t="shared" si="4"/>
        <v>90080</v>
      </c>
    </row>
    <row r="34" spans="1:7" x14ac:dyDescent="0.25">
      <c r="A34" s="60">
        <v>2269</v>
      </c>
      <c r="B34" s="68" t="s">
        <v>69</v>
      </c>
      <c r="C34" s="47">
        <v>500</v>
      </c>
      <c r="D34" s="47">
        <v>800</v>
      </c>
      <c r="E34" s="48">
        <v>800</v>
      </c>
      <c r="F34" s="47">
        <v>800</v>
      </c>
      <c r="G34" s="169">
        <f t="shared" si="4"/>
        <v>2900</v>
      </c>
    </row>
    <row r="35" spans="1:7" x14ac:dyDescent="0.25">
      <c r="A35" s="91">
        <v>2322</v>
      </c>
      <c r="B35" s="89" t="s">
        <v>10</v>
      </c>
      <c r="C35" s="47">
        <v>2600</v>
      </c>
      <c r="D35" s="47">
        <v>2600</v>
      </c>
      <c r="E35" s="48">
        <v>0</v>
      </c>
      <c r="F35" s="47">
        <v>0</v>
      </c>
      <c r="G35" s="169">
        <f t="shared" si="4"/>
        <v>5200</v>
      </c>
    </row>
    <row r="36" spans="1:7" ht="26.25" x14ac:dyDescent="0.25">
      <c r="A36" s="174">
        <v>2312</v>
      </c>
      <c r="B36" s="136" t="s">
        <v>122</v>
      </c>
      <c r="C36" s="47">
        <v>900</v>
      </c>
      <c r="D36" s="47">
        <v>900</v>
      </c>
      <c r="E36" s="48">
        <v>900</v>
      </c>
      <c r="F36" s="47">
        <v>900</v>
      </c>
      <c r="G36" s="169">
        <f t="shared" si="4"/>
        <v>3600</v>
      </c>
    </row>
    <row r="37" spans="1:7" ht="25.5" x14ac:dyDescent="0.25">
      <c r="A37" s="175">
        <v>2390</v>
      </c>
      <c r="B37" s="137" t="s">
        <v>123</v>
      </c>
      <c r="C37" s="47">
        <v>1560</v>
      </c>
      <c r="D37" s="47">
        <v>1560</v>
      </c>
      <c r="E37" s="48">
        <v>1560</v>
      </c>
      <c r="F37" s="47">
        <v>1560</v>
      </c>
      <c r="G37" s="169">
        <f t="shared" si="4"/>
        <v>6240</v>
      </c>
    </row>
    <row r="38" spans="1:7" ht="16.5" thickBot="1" x14ac:dyDescent="0.3">
      <c r="A38" s="179"/>
      <c r="B38" s="90"/>
      <c r="C38" s="47"/>
      <c r="D38" s="47"/>
      <c r="E38" s="48"/>
      <c r="F38" s="47"/>
      <c r="G38" s="169">
        <f t="shared" si="4"/>
        <v>0</v>
      </c>
    </row>
    <row r="39" spans="1:7" ht="16.5" thickBot="1" x14ac:dyDescent="0.3">
      <c r="A39" s="200" t="s">
        <v>140</v>
      </c>
      <c r="B39" s="201"/>
      <c r="C39" s="54">
        <f>SUM(C40:C46)</f>
        <v>4340</v>
      </c>
      <c r="D39" s="54">
        <f>SUM(D40:D46)</f>
        <v>2600</v>
      </c>
      <c r="E39" s="129">
        <f>SUM(E40:E46)</f>
        <v>2800</v>
      </c>
      <c r="F39" s="54">
        <f>SUM(F40:F46)</f>
        <v>2600</v>
      </c>
      <c r="G39" s="53">
        <f t="shared" si="4"/>
        <v>12340</v>
      </c>
    </row>
    <row r="40" spans="1:7" x14ac:dyDescent="0.25">
      <c r="A40" s="86">
        <v>2242</v>
      </c>
      <c r="B40" s="88" t="s">
        <v>7</v>
      </c>
      <c r="C40" s="47">
        <v>1200</v>
      </c>
      <c r="D40" s="47">
        <v>0</v>
      </c>
      <c r="E40" s="48">
        <v>300</v>
      </c>
      <c r="F40" s="47">
        <v>100</v>
      </c>
      <c r="G40" s="169">
        <f t="shared" si="4"/>
        <v>1600</v>
      </c>
    </row>
    <row r="41" spans="1:7" x14ac:dyDescent="0.25">
      <c r="A41" s="91">
        <v>2247</v>
      </c>
      <c r="B41" s="89" t="s">
        <v>8</v>
      </c>
      <c r="C41" s="47">
        <v>600</v>
      </c>
      <c r="D41" s="47">
        <v>500</v>
      </c>
      <c r="E41" s="48">
        <v>500</v>
      </c>
      <c r="F41" s="47">
        <v>500</v>
      </c>
      <c r="G41" s="169">
        <f t="shared" si="4"/>
        <v>2100</v>
      </c>
    </row>
    <row r="42" spans="1:7" x14ac:dyDescent="0.25">
      <c r="A42" s="91">
        <v>2262</v>
      </c>
      <c r="B42" s="89" t="s">
        <v>9</v>
      </c>
      <c r="C42" s="47">
        <v>2540</v>
      </c>
      <c r="D42" s="47">
        <v>2100</v>
      </c>
      <c r="E42" s="48">
        <v>2000</v>
      </c>
      <c r="F42" s="47">
        <v>2000</v>
      </c>
      <c r="G42" s="169">
        <f t="shared" si="4"/>
        <v>8640</v>
      </c>
    </row>
    <row r="43" spans="1:7" x14ac:dyDescent="0.25">
      <c r="A43" s="60">
        <v>2269</v>
      </c>
      <c r="B43" s="68" t="s">
        <v>69</v>
      </c>
      <c r="C43" s="47">
        <v>0</v>
      </c>
      <c r="D43" s="47">
        <v>0</v>
      </c>
      <c r="E43" s="48">
        <v>0</v>
      </c>
      <c r="F43" s="47">
        <v>0</v>
      </c>
      <c r="G43" s="169">
        <f t="shared" si="4"/>
        <v>0</v>
      </c>
    </row>
    <row r="44" spans="1:7" x14ac:dyDescent="0.25">
      <c r="A44" s="91">
        <v>2322</v>
      </c>
      <c r="B44" s="89" t="s">
        <v>10</v>
      </c>
      <c r="C44" s="47">
        <v>0</v>
      </c>
      <c r="D44" s="47">
        <v>0</v>
      </c>
      <c r="E44" s="48">
        <v>0</v>
      </c>
      <c r="F44" s="47"/>
      <c r="G44" s="169">
        <f t="shared" si="4"/>
        <v>0</v>
      </c>
    </row>
    <row r="45" spans="1:7" ht="26.25" x14ac:dyDescent="0.25">
      <c r="A45" s="174">
        <v>2312</v>
      </c>
      <c r="B45" s="136" t="s">
        <v>122</v>
      </c>
      <c r="C45" s="47">
        <v>0</v>
      </c>
      <c r="D45" s="47">
        <v>0</v>
      </c>
      <c r="E45" s="48">
        <v>0</v>
      </c>
      <c r="F45" s="47">
        <v>0</v>
      </c>
      <c r="G45" s="169">
        <f t="shared" si="4"/>
        <v>0</v>
      </c>
    </row>
    <row r="46" spans="1:7" ht="25.5" x14ac:dyDescent="0.25">
      <c r="A46" s="175">
        <v>2390</v>
      </c>
      <c r="B46" s="137" t="s">
        <v>123</v>
      </c>
      <c r="C46" s="47">
        <v>0</v>
      </c>
      <c r="D46" s="47">
        <v>0</v>
      </c>
      <c r="E46" s="48">
        <v>0</v>
      </c>
      <c r="F46" s="47">
        <v>0</v>
      </c>
      <c r="G46" s="169">
        <f t="shared" si="4"/>
        <v>0</v>
      </c>
    </row>
    <row r="47" spans="1:7" ht="16.5" thickBot="1" x14ac:dyDescent="0.3">
      <c r="A47" s="177"/>
      <c r="B47" s="178"/>
      <c r="C47" s="47"/>
      <c r="D47" s="47"/>
      <c r="E47" s="48"/>
      <c r="F47" s="47"/>
      <c r="G47" s="169">
        <f t="shared" si="4"/>
        <v>0</v>
      </c>
    </row>
    <row r="48" spans="1:7" ht="16.5" thickBot="1" x14ac:dyDescent="0.3">
      <c r="A48" s="200" t="s">
        <v>144</v>
      </c>
      <c r="B48" s="201"/>
      <c r="C48" s="54">
        <f>SUM(C49:C55)</f>
        <v>2610</v>
      </c>
      <c r="D48" s="54">
        <f>SUM(D49:D55)</f>
        <v>3410</v>
      </c>
      <c r="E48" s="129">
        <f>SUM(E49:E55)</f>
        <v>2320</v>
      </c>
      <c r="F48" s="54">
        <f>SUM(F49:F55)</f>
        <v>2920</v>
      </c>
      <c r="G48" s="53">
        <f t="shared" si="4"/>
        <v>11260</v>
      </c>
    </row>
    <row r="49" spans="1:7" x14ac:dyDescent="0.25">
      <c r="A49" s="86">
        <v>2242</v>
      </c>
      <c r="B49" s="88" t="s">
        <v>7</v>
      </c>
      <c r="C49" s="133">
        <v>0</v>
      </c>
      <c r="D49" s="133">
        <v>0</v>
      </c>
      <c r="E49" s="130">
        <v>0</v>
      </c>
      <c r="F49" s="133">
        <v>0</v>
      </c>
      <c r="G49" s="169">
        <f t="shared" si="4"/>
        <v>0</v>
      </c>
    </row>
    <row r="50" spans="1:7" x14ac:dyDescent="0.25">
      <c r="A50" s="91">
        <v>2247</v>
      </c>
      <c r="B50" s="89" t="s">
        <v>8</v>
      </c>
      <c r="C50" s="91">
        <v>0</v>
      </c>
      <c r="D50" s="91">
        <v>0</v>
      </c>
      <c r="E50" s="89">
        <v>0</v>
      </c>
      <c r="F50" s="91">
        <v>0</v>
      </c>
      <c r="G50" s="169">
        <f t="shared" si="4"/>
        <v>0</v>
      </c>
    </row>
    <row r="51" spans="1:7" x14ac:dyDescent="0.25">
      <c r="A51" s="91">
        <v>2262</v>
      </c>
      <c r="B51" s="89" t="s">
        <v>9</v>
      </c>
      <c r="C51" s="49">
        <v>0</v>
      </c>
      <c r="D51" s="49">
        <v>0</v>
      </c>
      <c r="E51" s="51">
        <v>0</v>
      </c>
      <c r="F51" s="49">
        <v>0</v>
      </c>
      <c r="G51" s="169">
        <f t="shared" si="4"/>
        <v>0</v>
      </c>
    </row>
    <row r="52" spans="1:7" x14ac:dyDescent="0.25">
      <c r="A52" s="60">
        <v>2269</v>
      </c>
      <c r="B52" s="68" t="s">
        <v>69</v>
      </c>
      <c r="C52" s="49">
        <v>0</v>
      </c>
      <c r="D52" s="49">
        <v>0</v>
      </c>
      <c r="E52" s="51">
        <v>0</v>
      </c>
      <c r="F52" s="49">
        <v>0</v>
      </c>
      <c r="G52" s="169">
        <f t="shared" si="4"/>
        <v>0</v>
      </c>
    </row>
    <row r="53" spans="1:7" x14ac:dyDescent="0.25">
      <c r="A53" s="91">
        <v>2322</v>
      </c>
      <c r="B53" s="89" t="s">
        <v>10</v>
      </c>
      <c r="C53" s="47">
        <v>1100</v>
      </c>
      <c r="D53" s="47">
        <v>1900</v>
      </c>
      <c r="E53" s="48">
        <v>1200</v>
      </c>
      <c r="F53" s="47">
        <v>1800</v>
      </c>
      <c r="G53" s="169">
        <f t="shared" si="4"/>
        <v>6000</v>
      </c>
    </row>
    <row r="54" spans="1:7" ht="26.25" x14ac:dyDescent="0.25">
      <c r="A54" s="174">
        <v>2312</v>
      </c>
      <c r="B54" s="136" t="s">
        <v>122</v>
      </c>
      <c r="C54" s="47">
        <v>930</v>
      </c>
      <c r="D54" s="47">
        <v>930</v>
      </c>
      <c r="E54" s="48">
        <v>650</v>
      </c>
      <c r="F54" s="47">
        <v>650</v>
      </c>
      <c r="G54" s="169">
        <f t="shared" si="4"/>
        <v>3160</v>
      </c>
    </row>
    <row r="55" spans="1:7" ht="25.5" x14ac:dyDescent="0.25">
      <c r="A55" s="175">
        <v>2390</v>
      </c>
      <c r="B55" s="137" t="s">
        <v>123</v>
      </c>
      <c r="C55" s="47">
        <v>580</v>
      </c>
      <c r="D55" s="47">
        <v>580</v>
      </c>
      <c r="E55" s="48">
        <v>470</v>
      </c>
      <c r="F55" s="47">
        <v>470</v>
      </c>
      <c r="G55" s="169">
        <f t="shared" si="4"/>
        <v>2100</v>
      </c>
    </row>
    <row r="56" spans="1:7" ht="16.5" thickBot="1" x14ac:dyDescent="0.3">
      <c r="A56" s="180"/>
      <c r="B56" s="181"/>
      <c r="C56" s="126"/>
      <c r="D56" s="126"/>
      <c r="E56" s="131"/>
      <c r="F56" s="126"/>
      <c r="G56" s="170"/>
    </row>
    <row r="57" spans="1:7" ht="16.5" thickBot="1" x14ac:dyDescent="0.3">
      <c r="A57" s="200" t="s">
        <v>141</v>
      </c>
      <c r="B57" s="201"/>
      <c r="C57" s="54">
        <f>SUM(C58:C64)</f>
        <v>17700</v>
      </c>
      <c r="D57" s="54">
        <f>SUM(D58:D64)</f>
        <v>17900</v>
      </c>
      <c r="E57" s="129">
        <f>SUM(E58:E64)</f>
        <v>15400</v>
      </c>
      <c r="F57" s="54">
        <f>SUM(F58:F64)</f>
        <v>17200</v>
      </c>
      <c r="G57" s="171">
        <f>SUM(C57:F57)</f>
        <v>68200</v>
      </c>
    </row>
    <row r="58" spans="1:7" x14ac:dyDescent="0.25">
      <c r="A58" s="86">
        <v>2242</v>
      </c>
      <c r="B58" s="88" t="s">
        <v>7</v>
      </c>
      <c r="C58" s="133">
        <v>2100</v>
      </c>
      <c r="D58" s="133">
        <v>2100</v>
      </c>
      <c r="E58" s="130">
        <v>2100</v>
      </c>
      <c r="F58" s="133">
        <v>2500</v>
      </c>
      <c r="G58" s="169">
        <f t="shared" ref="G58:G64" si="17">SUM(C58:F58)</f>
        <v>8800</v>
      </c>
    </row>
    <row r="59" spans="1:7" x14ac:dyDescent="0.25">
      <c r="A59" s="91">
        <v>2247</v>
      </c>
      <c r="B59" s="89" t="s">
        <v>8</v>
      </c>
      <c r="C59" s="91">
        <v>1300</v>
      </c>
      <c r="D59" s="91">
        <v>1300</v>
      </c>
      <c r="E59" s="89">
        <v>1300</v>
      </c>
      <c r="F59" s="91">
        <v>1900</v>
      </c>
      <c r="G59" s="169">
        <f t="shared" si="17"/>
        <v>5800</v>
      </c>
    </row>
    <row r="60" spans="1:7" x14ac:dyDescent="0.25">
      <c r="A60" s="91">
        <v>2262</v>
      </c>
      <c r="B60" s="89" t="s">
        <v>9</v>
      </c>
      <c r="C60" s="49">
        <v>6300</v>
      </c>
      <c r="D60" s="49">
        <v>6300</v>
      </c>
      <c r="E60" s="51">
        <v>6300</v>
      </c>
      <c r="F60" s="49">
        <v>6900</v>
      </c>
      <c r="G60" s="169">
        <f t="shared" si="17"/>
        <v>25800</v>
      </c>
    </row>
    <row r="61" spans="1:7" x14ac:dyDescent="0.25">
      <c r="A61" s="60">
        <v>2269</v>
      </c>
      <c r="B61" s="68" t="s">
        <v>69</v>
      </c>
      <c r="C61" s="49">
        <v>1200</v>
      </c>
      <c r="D61" s="49">
        <v>1100</v>
      </c>
      <c r="E61" s="51">
        <v>900</v>
      </c>
      <c r="F61" s="49">
        <v>1200</v>
      </c>
      <c r="G61" s="169">
        <f t="shared" si="17"/>
        <v>4400</v>
      </c>
    </row>
    <row r="62" spans="1:7" x14ac:dyDescent="0.25">
      <c r="A62" s="91">
        <v>2322</v>
      </c>
      <c r="B62" s="89" t="s">
        <v>10</v>
      </c>
      <c r="C62" s="47">
        <v>3200</v>
      </c>
      <c r="D62" s="47">
        <v>3500</v>
      </c>
      <c r="E62" s="48">
        <v>3900</v>
      </c>
      <c r="F62" s="47">
        <v>3800</v>
      </c>
      <c r="G62" s="169">
        <f t="shared" si="17"/>
        <v>14400</v>
      </c>
    </row>
    <row r="63" spans="1:7" ht="26.25" x14ac:dyDescent="0.25">
      <c r="A63" s="174">
        <v>2312</v>
      </c>
      <c r="B63" s="136" t="s">
        <v>122</v>
      </c>
      <c r="C63" s="47">
        <v>0</v>
      </c>
      <c r="D63" s="47">
        <v>0</v>
      </c>
      <c r="E63" s="48">
        <v>0</v>
      </c>
      <c r="F63" s="47">
        <v>0</v>
      </c>
      <c r="G63" s="169">
        <f t="shared" si="17"/>
        <v>0</v>
      </c>
    </row>
    <row r="64" spans="1:7" ht="25.5" x14ac:dyDescent="0.25">
      <c r="A64" s="175">
        <v>2390</v>
      </c>
      <c r="B64" s="137" t="s">
        <v>123</v>
      </c>
      <c r="C64" s="47">
        <v>3600</v>
      </c>
      <c r="D64" s="47">
        <v>3600</v>
      </c>
      <c r="E64" s="48">
        <v>900</v>
      </c>
      <c r="F64" s="47">
        <v>900</v>
      </c>
      <c r="G64" s="169">
        <f t="shared" si="17"/>
        <v>9000</v>
      </c>
    </row>
    <row r="65" spans="1:7" ht="16.5" thickBot="1" x14ac:dyDescent="0.3">
      <c r="A65" s="180"/>
      <c r="B65" s="181"/>
      <c r="C65" s="126"/>
      <c r="D65" s="126"/>
      <c r="E65" s="131"/>
      <c r="F65" s="126"/>
      <c r="G65" s="170"/>
    </row>
    <row r="66" spans="1:7" ht="16.5" thickBot="1" x14ac:dyDescent="0.3">
      <c r="A66" s="200" t="s">
        <v>142</v>
      </c>
      <c r="B66" s="201"/>
      <c r="C66" s="54">
        <f>SUM(C67:C73)</f>
        <v>4850</v>
      </c>
      <c r="D66" s="54">
        <f>SUM(D67:D73)</f>
        <v>5600</v>
      </c>
      <c r="E66" s="129">
        <f>SUM(E67:E73)</f>
        <v>5430</v>
      </c>
      <c r="F66" s="54">
        <f>SUM(F67:F73)</f>
        <v>5130</v>
      </c>
      <c r="G66" s="171">
        <f t="shared" ref="G66:G73" si="18">SUM(C66:F66)</f>
        <v>21010</v>
      </c>
    </row>
    <row r="67" spans="1:7" x14ac:dyDescent="0.25">
      <c r="A67" s="86">
        <v>2242</v>
      </c>
      <c r="B67" s="88" t="s">
        <v>7</v>
      </c>
      <c r="C67" s="133">
        <v>900</v>
      </c>
      <c r="D67" s="133">
        <v>1100</v>
      </c>
      <c r="E67" s="130">
        <v>1130</v>
      </c>
      <c r="F67" s="133">
        <v>1130</v>
      </c>
      <c r="G67" s="169">
        <f t="shared" si="18"/>
        <v>4260</v>
      </c>
    </row>
    <row r="68" spans="1:7" x14ac:dyDescent="0.25">
      <c r="A68" s="91">
        <v>2247</v>
      </c>
      <c r="B68" s="89" t="s">
        <v>8</v>
      </c>
      <c r="C68" s="91">
        <v>700</v>
      </c>
      <c r="D68" s="91">
        <v>800</v>
      </c>
      <c r="E68" s="89">
        <v>800</v>
      </c>
      <c r="F68" s="91">
        <v>800</v>
      </c>
      <c r="G68" s="169">
        <f t="shared" si="18"/>
        <v>3100</v>
      </c>
    </row>
    <row r="69" spans="1:7" x14ac:dyDescent="0.25">
      <c r="A69" s="91">
        <v>2262</v>
      </c>
      <c r="B69" s="89" t="s">
        <v>9</v>
      </c>
      <c r="C69" s="49">
        <v>0</v>
      </c>
      <c r="D69" s="49">
        <v>0</v>
      </c>
      <c r="E69" s="51">
        <v>0</v>
      </c>
      <c r="F69" s="49">
        <v>0</v>
      </c>
      <c r="G69" s="169">
        <f t="shared" si="18"/>
        <v>0</v>
      </c>
    </row>
    <row r="70" spans="1:7" x14ac:dyDescent="0.25">
      <c r="A70" s="60">
        <v>2269</v>
      </c>
      <c r="B70" s="68" t="s">
        <v>69</v>
      </c>
      <c r="C70" s="49">
        <v>0</v>
      </c>
      <c r="D70" s="49">
        <v>0</v>
      </c>
      <c r="E70" s="51">
        <v>0</v>
      </c>
      <c r="F70" s="49">
        <v>0</v>
      </c>
      <c r="G70" s="169">
        <f t="shared" si="18"/>
        <v>0</v>
      </c>
    </row>
    <row r="71" spans="1:7" x14ac:dyDescent="0.25">
      <c r="A71" s="91">
        <v>2322</v>
      </c>
      <c r="B71" s="89" t="s">
        <v>10</v>
      </c>
      <c r="C71" s="47">
        <v>950</v>
      </c>
      <c r="D71" s="47">
        <v>1400</v>
      </c>
      <c r="E71" s="48">
        <v>1200</v>
      </c>
      <c r="F71" s="47">
        <v>900</v>
      </c>
      <c r="G71" s="169">
        <f t="shared" si="18"/>
        <v>4450</v>
      </c>
    </row>
    <row r="72" spans="1:7" ht="26.25" x14ac:dyDescent="0.25">
      <c r="A72" s="174">
        <v>2312</v>
      </c>
      <c r="B72" s="136" t="s">
        <v>122</v>
      </c>
      <c r="C72" s="47">
        <v>2300</v>
      </c>
      <c r="D72" s="47">
        <v>2300</v>
      </c>
      <c r="E72" s="48">
        <v>2300</v>
      </c>
      <c r="F72" s="47">
        <v>2300</v>
      </c>
      <c r="G72" s="169">
        <f t="shared" si="18"/>
        <v>9200</v>
      </c>
    </row>
    <row r="73" spans="1:7" ht="26.25" thickBot="1" x14ac:dyDescent="0.3">
      <c r="A73" s="176">
        <v>2390</v>
      </c>
      <c r="B73" s="138" t="s">
        <v>123</v>
      </c>
      <c r="C73" s="134">
        <v>0</v>
      </c>
      <c r="D73" s="134">
        <v>0</v>
      </c>
      <c r="E73" s="132">
        <v>0</v>
      </c>
      <c r="F73" s="134">
        <v>0</v>
      </c>
      <c r="G73" s="172">
        <f t="shared" si="18"/>
        <v>0</v>
      </c>
    </row>
  </sheetData>
  <mergeCells count="35">
    <mergeCell ref="I9:J9"/>
    <mergeCell ref="I10:I13"/>
    <mergeCell ref="I14:I17"/>
    <mergeCell ref="A9:B9"/>
    <mergeCell ref="A12:B12"/>
    <mergeCell ref="I18:I21"/>
    <mergeCell ref="I22:I25"/>
    <mergeCell ref="I26:J26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6:T26"/>
    <mergeCell ref="S21:T21"/>
    <mergeCell ref="S22:T22"/>
    <mergeCell ref="S23:T23"/>
    <mergeCell ref="S24:T24"/>
    <mergeCell ref="S25:T25"/>
    <mergeCell ref="A1:G1"/>
    <mergeCell ref="A66:B66"/>
    <mergeCell ref="A21:B21"/>
    <mergeCell ref="A30:B30"/>
    <mergeCell ref="A39:B39"/>
    <mergeCell ref="A48:B48"/>
    <mergeCell ref="A57:B57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Admin_izd</vt:lpstr>
      <vt:lpstr>Nekust_īpaš</vt:lpstr>
      <vt:lpstr>Ēku m2</vt:lpstr>
      <vt:lpstr>Auto</vt:lpstr>
      <vt:lpstr>Nekust_īpaš!_ftn1</vt:lpstr>
      <vt:lpstr>Nekust_īpaš!_ftnref1</vt:lpstr>
    </vt:vector>
  </TitlesOfParts>
  <Company>Finanšu ministrija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Anželika Osipova</dc:creator>
  <cp:lastModifiedBy>Windows User</cp:lastModifiedBy>
  <cp:lastPrinted>2012-07-05T07:05:30Z</cp:lastPrinted>
  <dcterms:created xsi:type="dcterms:W3CDTF">2012-06-06T13:29:22Z</dcterms:created>
  <dcterms:modified xsi:type="dcterms:W3CDTF">2012-09-11T07:41:17Z</dcterms:modified>
</cp:coreProperties>
</file>